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ate1904="1" codeName="ThisWorkbook" defaultThemeVersion="124226"/>
  <mc:AlternateContent xmlns:mc="http://schemas.openxmlformats.org/markup-compatibility/2006">
    <mc:Choice Requires="x15">
      <x15ac:absPath xmlns:x15ac="http://schemas.microsoft.com/office/spreadsheetml/2010/11/ac" url="C:\Users\ASalat-s\Desktop\Dropbox\M&amp;E Forms\Templates\Final Templates\"/>
    </mc:Choice>
  </mc:AlternateContent>
  <xr:revisionPtr revIDLastSave="0" documentId="13_ncr:1_{BD7818D3-FFA1-44C0-BE01-792511527238}" xr6:coauthVersionLast="28" xr6:coauthVersionMax="28" xr10:uidLastSave="{00000000-0000-0000-0000-000000000000}"/>
  <bookViews>
    <workbookView xWindow="0" yWindow="0" windowWidth="20490" windowHeight="7230" tabRatio="897" activeTab="1" xr2:uid="{00000000-000D-0000-FFFF-FFFF00000000}"/>
  </bookViews>
  <sheets>
    <sheet name="START" sheetId="9" r:id="rId1"/>
    <sheet name="Revenue Assumptions" sheetId="14" r:id="rId2"/>
    <sheet name="Income Statement" sheetId="7" r:id="rId3"/>
    <sheet name="Balance Sheet" sheetId="8" r:id="rId4"/>
    <sheet name="Expenses" sheetId="15" state="hidden" r:id="rId5"/>
    <sheet name="Projected Cash Flow Year 1" sheetId="1" r:id="rId6"/>
    <sheet name="Projected Cash Flow Year 2" sheetId="3" r:id="rId7"/>
    <sheet name="Projected Cash Flow Year 3" sheetId="5" r:id="rId8"/>
    <sheet name="Projected Cash Flow Year 4" sheetId="6" r:id="rId9"/>
    <sheet name="Cash Flow Summary" sheetId="4" state="hidden" r:id="rId10"/>
    <sheet name="Ratios" sheetId="10" state="hidden" r:id="rId11"/>
    <sheet name="Graphs" sheetId="11" state="hidden" r:id="rId12"/>
  </sheets>
  <definedNames>
    <definedName name="_xlnm._FilterDatabase" localSheetId="5" hidden="1">'Projected Cash Flow Year 1'!$A$4:$O$67</definedName>
  </definedNames>
  <calcPr calcId="171027"/>
</workbook>
</file>

<file path=xl/calcChain.xml><?xml version="1.0" encoding="utf-8"?>
<calcChain xmlns="http://schemas.openxmlformats.org/spreadsheetml/2006/main">
  <c r="G38" i="7" l="1"/>
  <c r="H38" i="7"/>
  <c r="I38" i="7"/>
  <c r="J38" i="7"/>
  <c r="G39" i="7"/>
  <c r="H39" i="7"/>
  <c r="I39" i="7"/>
  <c r="J39" i="7"/>
  <c r="G40" i="7"/>
  <c r="H40" i="7"/>
  <c r="I40" i="7"/>
  <c r="J40" i="7"/>
  <c r="G41" i="7"/>
  <c r="H41" i="7"/>
  <c r="I41" i="7"/>
  <c r="J41" i="7"/>
  <c r="G42" i="7"/>
  <c r="H42" i="7"/>
  <c r="I42" i="7"/>
  <c r="J42" i="7"/>
  <c r="G43" i="7"/>
  <c r="H43" i="7"/>
  <c r="I43" i="7"/>
  <c r="J43" i="7"/>
  <c r="G44" i="7"/>
  <c r="H44" i="7"/>
  <c r="I44" i="7"/>
  <c r="J44" i="7"/>
  <c r="G45" i="7"/>
  <c r="H45" i="7"/>
  <c r="I45" i="7"/>
  <c r="J45" i="7"/>
  <c r="G46" i="7"/>
  <c r="H46" i="7"/>
  <c r="I46" i="7"/>
  <c r="J46" i="7"/>
  <c r="G47" i="7"/>
  <c r="H47" i="7"/>
  <c r="I47" i="7"/>
  <c r="J47" i="7"/>
  <c r="G48" i="7"/>
  <c r="H48" i="7"/>
  <c r="I48" i="7"/>
  <c r="J48" i="7"/>
  <c r="G49" i="7"/>
  <c r="H49" i="7"/>
  <c r="I49" i="7"/>
  <c r="J49" i="7"/>
  <c r="G50" i="7"/>
  <c r="H50" i="7"/>
  <c r="I50" i="7"/>
  <c r="J50" i="7"/>
  <c r="B38" i="1" l="1"/>
  <c r="B39" i="1"/>
  <c r="B40" i="1"/>
  <c r="B41" i="1"/>
  <c r="B42" i="1"/>
  <c r="B43" i="1"/>
  <c r="B44" i="1"/>
  <c r="B45" i="1"/>
  <c r="B46" i="1"/>
  <c r="B47" i="1"/>
  <c r="B48" i="1"/>
  <c r="B49" i="1"/>
  <c r="B50" i="1"/>
  <c r="B51" i="1"/>
  <c r="B52" i="1"/>
  <c r="B53" i="1"/>
  <c r="B54" i="1"/>
  <c r="B55" i="1"/>
  <c r="B56" i="1"/>
  <c r="B57" i="1"/>
  <c r="B21" i="1"/>
  <c r="B22" i="1"/>
  <c r="B23" i="1"/>
  <c r="B24" i="1"/>
  <c r="B25" i="1"/>
  <c r="B26" i="1"/>
  <c r="B27" i="1"/>
  <c r="B28" i="1"/>
  <c r="B29" i="1"/>
  <c r="B30" i="1"/>
  <c r="B31" i="1"/>
  <c r="B32" i="1"/>
  <c r="B33" i="1"/>
  <c r="B34" i="1"/>
  <c r="B35" i="1"/>
  <c r="B36" i="1"/>
  <c r="B37" i="1"/>
  <c r="C52" i="7"/>
  <c r="D52" i="7"/>
  <c r="E52" i="7"/>
  <c r="F52" i="7"/>
  <c r="O64" i="5" l="1"/>
  <c r="O64" i="6"/>
  <c r="O64" i="3"/>
  <c r="O63" i="5"/>
  <c r="O63" i="6"/>
  <c r="O63" i="3"/>
  <c r="O62" i="5"/>
  <c r="O62" i="6"/>
  <c r="O62" i="3"/>
  <c r="O61" i="5"/>
  <c r="O61" i="6"/>
  <c r="O61" i="3"/>
  <c r="O19" i="5"/>
  <c r="O19" i="6"/>
  <c r="O19" i="3"/>
  <c r="O14" i="5"/>
  <c r="O14" i="6"/>
  <c r="O14" i="3"/>
  <c r="O13" i="5"/>
  <c r="O13" i="6"/>
  <c r="O13" i="3"/>
  <c r="O12" i="5"/>
  <c r="O12" i="6"/>
  <c r="O12" i="3"/>
  <c r="O11" i="5"/>
  <c r="O11" i="6"/>
  <c r="O11" i="3"/>
  <c r="O9" i="5"/>
  <c r="O9" i="6"/>
  <c r="O9" i="3"/>
  <c r="N58" i="5"/>
  <c r="M58" i="5"/>
  <c r="L58" i="5"/>
  <c r="K58" i="5"/>
  <c r="J58" i="5"/>
  <c r="I58" i="5"/>
  <c r="H58" i="5"/>
  <c r="G58" i="5"/>
  <c r="F58" i="5"/>
  <c r="E58" i="5"/>
  <c r="D58" i="5"/>
  <c r="N58" i="6"/>
  <c r="M58" i="6"/>
  <c r="L58" i="6"/>
  <c r="K58" i="6"/>
  <c r="J58" i="6"/>
  <c r="I58" i="6"/>
  <c r="H58" i="6"/>
  <c r="G58" i="6"/>
  <c r="F58" i="6"/>
  <c r="E58" i="6"/>
  <c r="D58" i="6"/>
  <c r="N58" i="3"/>
  <c r="M58" i="3"/>
  <c r="L58" i="3"/>
  <c r="K58" i="3"/>
  <c r="J58" i="3"/>
  <c r="I58" i="3"/>
  <c r="H58" i="3"/>
  <c r="G58" i="3"/>
  <c r="F58" i="3"/>
  <c r="E58" i="3"/>
  <c r="D58" i="3"/>
  <c r="N15" i="5"/>
  <c r="M15" i="5"/>
  <c r="L15" i="5"/>
  <c r="K15" i="5"/>
  <c r="J15" i="5"/>
  <c r="I15" i="5"/>
  <c r="H15" i="5"/>
  <c r="G15" i="5"/>
  <c r="F15" i="5"/>
  <c r="E15" i="5"/>
  <c r="D15" i="5"/>
  <c r="N15" i="6"/>
  <c r="M15" i="6"/>
  <c r="L15" i="6"/>
  <c r="K15" i="6"/>
  <c r="J15" i="6"/>
  <c r="I15" i="6"/>
  <c r="H15" i="6"/>
  <c r="G15" i="6"/>
  <c r="F15" i="6"/>
  <c r="E15" i="6"/>
  <c r="D15" i="6"/>
  <c r="N15" i="3"/>
  <c r="M15" i="3"/>
  <c r="L15" i="3"/>
  <c r="K15" i="3"/>
  <c r="J15" i="3"/>
  <c r="I15" i="3"/>
  <c r="H15" i="3"/>
  <c r="G15" i="3"/>
  <c r="F15" i="3"/>
  <c r="E15" i="3"/>
  <c r="D15" i="3"/>
  <c r="C15" i="5"/>
  <c r="O15" i="5" s="1"/>
  <c r="C15" i="6"/>
  <c r="O15" i="6" s="1"/>
  <c r="C15" i="3"/>
  <c r="O15" i="3" s="1"/>
  <c r="O9" i="1"/>
  <c r="N58" i="1"/>
  <c r="M58" i="1"/>
  <c r="L58" i="1"/>
  <c r="K58" i="1"/>
  <c r="J58" i="1"/>
  <c r="I58" i="1"/>
  <c r="H58" i="1"/>
  <c r="G58" i="1"/>
  <c r="F58" i="1"/>
  <c r="E58" i="1"/>
  <c r="D58" i="1"/>
  <c r="C58" i="1"/>
  <c r="N15" i="1"/>
  <c r="M15" i="1"/>
  <c r="L15" i="1"/>
  <c r="K15" i="1"/>
  <c r="J15" i="1"/>
  <c r="I15" i="1"/>
  <c r="H15" i="1"/>
  <c r="G15" i="1"/>
  <c r="F15" i="1"/>
  <c r="E15" i="1"/>
  <c r="D15" i="1"/>
  <c r="C15" i="1"/>
  <c r="M33" i="8"/>
  <c r="M28" i="8"/>
  <c r="M20" i="8"/>
  <c r="M14" i="8"/>
  <c r="J33" i="8"/>
  <c r="J28" i="8"/>
  <c r="J20" i="8"/>
  <c r="J14" i="8"/>
  <c r="G33" i="8"/>
  <c r="G28" i="8"/>
  <c r="G20" i="8"/>
  <c r="G14" i="8"/>
  <c r="D33" i="8"/>
  <c r="D28" i="8"/>
  <c r="D34" i="8" s="1"/>
  <c r="D20" i="8"/>
  <c r="D14" i="8"/>
  <c r="D21" i="8" s="1"/>
  <c r="D36" i="8" s="1"/>
  <c r="O49" i="14"/>
  <c r="O48" i="14"/>
  <c r="O47" i="14"/>
  <c r="O46" i="14"/>
  <c r="O45" i="14"/>
  <c r="O44" i="14"/>
  <c r="O43" i="14"/>
  <c r="O42" i="14"/>
  <c r="O41" i="14"/>
  <c r="O40" i="14"/>
  <c r="O39" i="14"/>
  <c r="O38" i="14"/>
  <c r="O37" i="14"/>
  <c r="O36" i="14"/>
  <c r="O35" i="14"/>
  <c r="O34" i="14"/>
  <c r="O33" i="14"/>
  <c r="O32" i="14"/>
  <c r="O31" i="14"/>
  <c r="M49" i="14"/>
  <c r="M48" i="14"/>
  <c r="M47" i="14"/>
  <c r="M46" i="14"/>
  <c r="M45" i="14"/>
  <c r="M44" i="14"/>
  <c r="M43" i="14"/>
  <c r="M42" i="14"/>
  <c r="M41" i="14"/>
  <c r="M40" i="14"/>
  <c r="M39" i="14"/>
  <c r="M38" i="14"/>
  <c r="M37" i="14"/>
  <c r="M36" i="14"/>
  <c r="M35" i="14"/>
  <c r="M34" i="14"/>
  <c r="M33" i="14"/>
  <c r="M32" i="14"/>
  <c r="M31" i="14"/>
  <c r="K49" i="14"/>
  <c r="K48" i="14"/>
  <c r="K47" i="14"/>
  <c r="K46" i="14"/>
  <c r="K45" i="14"/>
  <c r="K44" i="14"/>
  <c r="K43" i="14"/>
  <c r="K42" i="14"/>
  <c r="K41" i="14"/>
  <c r="K40" i="14"/>
  <c r="K39" i="14"/>
  <c r="K38" i="14"/>
  <c r="K37" i="14"/>
  <c r="K36" i="14"/>
  <c r="K35" i="14"/>
  <c r="K34" i="14"/>
  <c r="K33" i="14"/>
  <c r="K32" i="14"/>
  <c r="K31" i="14"/>
  <c r="I49" i="14"/>
  <c r="I48" i="14"/>
  <c r="I47" i="14"/>
  <c r="I46" i="14"/>
  <c r="I45" i="14"/>
  <c r="I44" i="14"/>
  <c r="I43" i="14"/>
  <c r="I42" i="14"/>
  <c r="I41" i="14"/>
  <c r="I40" i="14"/>
  <c r="I39" i="14"/>
  <c r="I38" i="14"/>
  <c r="I37" i="14"/>
  <c r="I36" i="14"/>
  <c r="I35" i="14"/>
  <c r="I34" i="14"/>
  <c r="I33" i="14"/>
  <c r="I32" i="14"/>
  <c r="I31" i="14"/>
  <c r="O30" i="14"/>
  <c r="M30" i="14"/>
  <c r="K30" i="14"/>
  <c r="I30" i="14"/>
  <c r="L11" i="14"/>
  <c r="L25" i="14"/>
  <c r="L24" i="14"/>
  <c r="L23" i="14"/>
  <c r="L22" i="14"/>
  <c r="L21" i="14"/>
  <c r="L20" i="14"/>
  <c r="L19" i="14"/>
  <c r="L18" i="14"/>
  <c r="L17" i="14"/>
  <c r="L16" i="14"/>
  <c r="L15" i="14"/>
  <c r="L14" i="14"/>
  <c r="L13" i="14"/>
  <c r="L12" i="14"/>
  <c r="L10" i="14"/>
  <c r="L9" i="14"/>
  <c r="L8" i="14"/>
  <c r="L7" i="14"/>
  <c r="L6" i="14"/>
  <c r="J25" i="14"/>
  <c r="J24" i="14"/>
  <c r="J23" i="14"/>
  <c r="J22" i="14"/>
  <c r="J21" i="14"/>
  <c r="J20" i="14"/>
  <c r="J19" i="14"/>
  <c r="J18" i="14"/>
  <c r="J17" i="14"/>
  <c r="J16" i="14"/>
  <c r="J15" i="14"/>
  <c r="J14" i="14"/>
  <c r="J13" i="14"/>
  <c r="J12" i="14"/>
  <c r="J11" i="14"/>
  <c r="J10" i="14"/>
  <c r="J9" i="14"/>
  <c r="J8" i="14"/>
  <c r="J7" i="14"/>
  <c r="J6" i="14"/>
  <c r="H25" i="14"/>
  <c r="H24" i="14"/>
  <c r="H23" i="14"/>
  <c r="H22" i="14"/>
  <c r="H21" i="14"/>
  <c r="H20" i="14"/>
  <c r="H19" i="14"/>
  <c r="H18" i="14"/>
  <c r="H17" i="14"/>
  <c r="H16" i="14"/>
  <c r="H15" i="14"/>
  <c r="H14" i="14"/>
  <c r="H13" i="14"/>
  <c r="H12" i="14"/>
  <c r="H11" i="14"/>
  <c r="H10" i="14"/>
  <c r="H9" i="14"/>
  <c r="H8" i="14"/>
  <c r="H7" i="14"/>
  <c r="H6" i="14"/>
  <c r="F12" i="14"/>
  <c r="F24" i="14"/>
  <c r="F25" i="14"/>
  <c r="F23" i="14"/>
  <c r="F22" i="14"/>
  <c r="F21" i="14"/>
  <c r="F20" i="14"/>
  <c r="F19" i="14"/>
  <c r="F18" i="14"/>
  <c r="F17" i="14"/>
  <c r="F16" i="14"/>
  <c r="F15" i="14"/>
  <c r="F14" i="14"/>
  <c r="F13" i="14"/>
  <c r="F11" i="14"/>
  <c r="F10" i="14"/>
  <c r="F9" i="14"/>
  <c r="F8" i="14"/>
  <c r="F7" i="14"/>
  <c r="F6" i="14"/>
  <c r="J26" i="14" l="1"/>
  <c r="L26" i="14"/>
  <c r="H26" i="14"/>
  <c r="D38" i="8"/>
  <c r="G34" i="8"/>
  <c r="J34" i="8"/>
  <c r="M34" i="8"/>
  <c r="G21" i="8"/>
  <c r="G36" i="8" s="1"/>
  <c r="J21" i="8"/>
  <c r="J36" i="8" s="1"/>
  <c r="M21" i="8"/>
  <c r="M36" i="8" s="1"/>
  <c r="I50" i="14"/>
  <c r="G38" i="8"/>
  <c r="J38" i="8"/>
  <c r="M38" i="8"/>
  <c r="B57" i="5" l="1"/>
  <c r="B56" i="5"/>
  <c r="B53" i="3"/>
  <c r="B52" i="3"/>
  <c r="B51" i="3"/>
  <c r="B49" i="5"/>
  <c r="B48" i="6"/>
  <c r="B47" i="3"/>
  <c r="B46" i="3"/>
  <c r="B45" i="3"/>
  <c r="B44" i="3"/>
  <c r="B55" i="3"/>
  <c r="B54" i="3"/>
  <c r="B50" i="3"/>
  <c r="B43" i="3"/>
  <c r="B42" i="6"/>
  <c r="B41" i="3"/>
  <c r="B40" i="3"/>
  <c r="B39" i="3"/>
  <c r="B38" i="5"/>
  <c r="B37" i="3"/>
  <c r="B36" i="3"/>
  <c r="B35" i="3"/>
  <c r="B34" i="3"/>
  <c r="B33" i="3"/>
  <c r="B32" i="3"/>
  <c r="B31" i="3"/>
  <c r="B30" i="5"/>
  <c r="B29" i="5"/>
  <c r="B28" i="3"/>
  <c r="B27" i="3"/>
  <c r="B26" i="3"/>
  <c r="B25" i="3"/>
  <c r="B24" i="3"/>
  <c r="B23" i="3"/>
  <c r="B22" i="5"/>
  <c r="B21" i="6"/>
  <c r="B20" i="1"/>
  <c r="B20" i="3" s="1"/>
  <c r="O57" i="3"/>
  <c r="O56" i="3"/>
  <c r="O55" i="3"/>
  <c r="O54" i="3"/>
  <c r="O53" i="3"/>
  <c r="O52" i="3"/>
  <c r="O51" i="3"/>
  <c r="O50" i="3"/>
  <c r="O49" i="3"/>
  <c r="O48" i="3"/>
  <c r="O47" i="3"/>
  <c r="O57" i="5"/>
  <c r="O56" i="5"/>
  <c r="O55" i="5"/>
  <c r="O54" i="5"/>
  <c r="O53" i="5"/>
  <c r="O52" i="5"/>
  <c r="O51" i="5"/>
  <c r="O50" i="5"/>
  <c r="O49" i="5"/>
  <c r="O48" i="5"/>
  <c r="O47" i="5"/>
  <c r="O57" i="6"/>
  <c r="O56" i="6"/>
  <c r="O55" i="6"/>
  <c r="O54" i="6"/>
  <c r="O53" i="6"/>
  <c r="O52" i="6"/>
  <c r="O51" i="6"/>
  <c r="O50" i="6"/>
  <c r="O49" i="6"/>
  <c r="O48" i="6"/>
  <c r="O47" i="6"/>
  <c r="O57" i="1"/>
  <c r="O56" i="1"/>
  <c r="O55" i="1"/>
  <c r="O54" i="1"/>
  <c r="O53" i="1"/>
  <c r="O52" i="1"/>
  <c r="O51" i="1"/>
  <c r="O50" i="1"/>
  <c r="O49" i="1"/>
  <c r="O48" i="1"/>
  <c r="O47" i="1"/>
  <c r="H51" i="7" l="1"/>
  <c r="I51" i="7"/>
  <c r="J51" i="7"/>
  <c r="G51" i="7"/>
  <c r="B25" i="6"/>
  <c r="B33" i="6"/>
  <c r="B41" i="6"/>
  <c r="B44" i="6"/>
  <c r="B52" i="6"/>
  <c r="B21" i="5"/>
  <c r="B25" i="5"/>
  <c r="B33" i="5"/>
  <c r="B41" i="5"/>
  <c r="B48" i="5"/>
  <c r="B52" i="5"/>
  <c r="B21" i="3"/>
  <c r="B29" i="3"/>
  <c r="B48" i="3"/>
  <c r="B56" i="3"/>
  <c r="B22" i="6"/>
  <c r="B30" i="6"/>
  <c r="B38" i="6"/>
  <c r="B45" i="6"/>
  <c r="B49" i="6"/>
  <c r="B57" i="6"/>
  <c r="B26" i="5"/>
  <c r="B34" i="5"/>
  <c r="B42" i="5"/>
  <c r="B45" i="5"/>
  <c r="B53" i="5"/>
  <c r="B22" i="3"/>
  <c r="B30" i="3"/>
  <c r="B38" i="3"/>
  <c r="B42" i="3"/>
  <c r="B49" i="3"/>
  <c r="B57" i="3"/>
  <c r="B20" i="6"/>
  <c r="B24" i="6"/>
  <c r="B28" i="6"/>
  <c r="B32" i="6"/>
  <c r="B36" i="6"/>
  <c r="B40" i="6"/>
  <c r="B47" i="6"/>
  <c r="B51" i="6"/>
  <c r="B55" i="6"/>
  <c r="B20" i="5"/>
  <c r="B24" i="5"/>
  <c r="B28" i="5"/>
  <c r="B32" i="5"/>
  <c r="B36" i="5"/>
  <c r="B40" i="5"/>
  <c r="B47" i="5"/>
  <c r="B51" i="5"/>
  <c r="B55" i="5"/>
  <c r="B29" i="6"/>
  <c r="B37" i="6"/>
  <c r="B56" i="6"/>
  <c r="B37" i="5"/>
  <c r="B44" i="5"/>
  <c r="B26" i="6"/>
  <c r="B34" i="6"/>
  <c r="B53" i="6"/>
  <c r="B23" i="6"/>
  <c r="B27" i="6"/>
  <c r="B31" i="6"/>
  <c r="B35" i="6"/>
  <c r="B39" i="6"/>
  <c r="B43" i="6"/>
  <c r="B46" i="6"/>
  <c r="B50" i="6"/>
  <c r="B54" i="6"/>
  <c r="B23" i="5"/>
  <c r="B27" i="5"/>
  <c r="B31" i="5"/>
  <c r="B35" i="5"/>
  <c r="B39" i="5"/>
  <c r="B43" i="5"/>
  <c r="B46" i="5"/>
  <c r="B50" i="5"/>
  <c r="B54" i="5"/>
  <c r="D5" i="1"/>
  <c r="E5" i="1" s="1"/>
  <c r="F5" i="1" s="1"/>
  <c r="G5" i="1" s="1"/>
  <c r="H5" i="1" s="1"/>
  <c r="I5" i="1" s="1"/>
  <c r="J5" i="1" s="1"/>
  <c r="K5" i="1" s="1"/>
  <c r="L5" i="1" s="1"/>
  <c r="M5" i="1" s="1"/>
  <c r="N5" i="1" s="1"/>
  <c r="C29" i="14" l="1"/>
  <c r="O34" i="5"/>
  <c r="I28" i="7" s="1"/>
  <c r="O33" i="5"/>
  <c r="I27" i="7" s="1"/>
  <c r="O32" i="5"/>
  <c r="I26" i="7" s="1"/>
  <c r="O31" i="5"/>
  <c r="I25" i="7" s="1"/>
  <c r="O30" i="5"/>
  <c r="I24" i="7" s="1"/>
  <c r="O29" i="5"/>
  <c r="I23" i="7" s="1"/>
  <c r="O28" i="5"/>
  <c r="I22" i="7" s="1"/>
  <c r="O27" i="5"/>
  <c r="I21" i="7" s="1"/>
  <c r="O26" i="5"/>
  <c r="I20" i="7" s="1"/>
  <c r="O25" i="5"/>
  <c r="I19" i="7" s="1"/>
  <c r="O24" i="5"/>
  <c r="I18" i="7" s="1"/>
  <c r="O23" i="5"/>
  <c r="I17" i="7" s="1"/>
  <c r="O22" i="5"/>
  <c r="I16" i="7" s="1"/>
  <c r="O21" i="5"/>
  <c r="I15" i="7" s="1"/>
  <c r="O34" i="6"/>
  <c r="J28" i="7" s="1"/>
  <c r="O33" i="6"/>
  <c r="J27" i="7" s="1"/>
  <c r="O32" i="6"/>
  <c r="J26" i="7" s="1"/>
  <c r="O31" i="6"/>
  <c r="J25" i="7" s="1"/>
  <c r="O30" i="6"/>
  <c r="J24" i="7" s="1"/>
  <c r="O29" i="6"/>
  <c r="J23" i="7" s="1"/>
  <c r="O28" i="6"/>
  <c r="J22" i="7" s="1"/>
  <c r="O27" i="6"/>
  <c r="J21" i="7" s="1"/>
  <c r="O26" i="6"/>
  <c r="J20" i="7" s="1"/>
  <c r="O25" i="6"/>
  <c r="J19" i="7" s="1"/>
  <c r="O24" i="6"/>
  <c r="J18" i="7" s="1"/>
  <c r="O23" i="6"/>
  <c r="J17" i="7" s="1"/>
  <c r="O22" i="6"/>
  <c r="J16" i="7" s="1"/>
  <c r="O21" i="6"/>
  <c r="J15" i="7" s="1"/>
  <c r="O34" i="3"/>
  <c r="H28" i="7" s="1"/>
  <c r="O33" i="3"/>
  <c r="H27" i="7" s="1"/>
  <c r="O32" i="3"/>
  <c r="H26" i="7" s="1"/>
  <c r="O31" i="3"/>
  <c r="H25" i="7" s="1"/>
  <c r="O30" i="3"/>
  <c r="H24" i="7" s="1"/>
  <c r="O29" i="3"/>
  <c r="H23" i="7" s="1"/>
  <c r="O28" i="3"/>
  <c r="H22" i="7" s="1"/>
  <c r="O27" i="3"/>
  <c r="H21" i="7" s="1"/>
  <c r="O26" i="3"/>
  <c r="H20" i="7" s="1"/>
  <c r="O25" i="3"/>
  <c r="H19" i="7" s="1"/>
  <c r="O24" i="3"/>
  <c r="H18" i="7" s="1"/>
  <c r="O23" i="3"/>
  <c r="H17" i="7" s="1"/>
  <c r="O22" i="3"/>
  <c r="H16" i="7" s="1"/>
  <c r="O21" i="3"/>
  <c r="H15" i="7" s="1"/>
  <c r="O35" i="1"/>
  <c r="G29" i="7" s="1"/>
  <c r="O34" i="1"/>
  <c r="G28" i="7" s="1"/>
  <c r="O33" i="1"/>
  <c r="G27" i="7" s="1"/>
  <c r="O32" i="1"/>
  <c r="G26" i="7" s="1"/>
  <c r="O31" i="1"/>
  <c r="G25" i="7" s="1"/>
  <c r="O30" i="1"/>
  <c r="G24" i="7" s="1"/>
  <c r="O29" i="1"/>
  <c r="G23" i="7" s="1"/>
  <c r="O28" i="1"/>
  <c r="G22" i="7" s="1"/>
  <c r="O27" i="1"/>
  <c r="G21" i="7" s="1"/>
  <c r="O26" i="1"/>
  <c r="G20" i="7" s="1"/>
  <c r="O25" i="1"/>
  <c r="G19" i="7" s="1"/>
  <c r="B19" i="1"/>
  <c r="C2" i="1" l="1"/>
  <c r="C8" i="1" s="1"/>
  <c r="C17" i="1" s="1"/>
  <c r="F9" i="7"/>
  <c r="E9" i="7"/>
  <c r="D9" i="7"/>
  <c r="C9" i="7"/>
  <c r="K50" i="14" l="1"/>
  <c r="M50" i="14"/>
  <c r="E8" i="7" l="1"/>
  <c r="E10" i="7" s="1"/>
  <c r="E54" i="7" s="1"/>
  <c r="F26" i="14"/>
  <c r="C8" i="7" s="1"/>
  <c r="C10" i="7" s="1"/>
  <c r="C54" i="7" s="1"/>
  <c r="D8" i="7" l="1"/>
  <c r="D10" i="7" s="1"/>
  <c r="D54" i="7" s="1"/>
  <c r="F8" i="7" l="1"/>
  <c r="F10" i="7" s="1"/>
  <c r="F54" i="7" s="1"/>
  <c r="O50" i="14" l="1"/>
  <c r="C6" i="9" l="1"/>
  <c r="C7" i="9"/>
  <c r="O20" i="1"/>
  <c r="G14" i="7" s="1"/>
  <c r="O21" i="1"/>
  <c r="G15" i="7" s="1"/>
  <c r="O22" i="1"/>
  <c r="G16" i="7" s="1"/>
  <c r="O23" i="1"/>
  <c r="G17" i="7" s="1"/>
  <c r="O24" i="1"/>
  <c r="G18" i="7" s="1"/>
  <c r="O36" i="1"/>
  <c r="G30" i="7" s="1"/>
  <c r="O37" i="1"/>
  <c r="G31" i="7" s="1"/>
  <c r="O38" i="1"/>
  <c r="G32" i="7" s="1"/>
  <c r="O39" i="1"/>
  <c r="O40" i="1"/>
  <c r="O41" i="1"/>
  <c r="O42" i="1"/>
  <c r="O43" i="1"/>
  <c r="O44" i="1"/>
  <c r="O45" i="1"/>
  <c r="O19" i="1"/>
  <c r="B19" i="3"/>
  <c r="H7" i="10"/>
  <c r="G6" i="7"/>
  <c r="H6" i="7" s="1"/>
  <c r="I6" i="7" s="1"/>
  <c r="J6" i="7" s="1"/>
  <c r="E6" i="7"/>
  <c r="D6" i="7" s="1"/>
  <c r="C6" i="7" s="1"/>
  <c r="C55" i="10"/>
  <c r="C57" i="10" s="1"/>
  <c r="D68" i="10" s="1"/>
  <c r="B69" i="10"/>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D62" i="10"/>
  <c r="D75" i="10" s="1"/>
  <c r="D118" i="10"/>
  <c r="D122" i="10"/>
  <c r="D126" i="10"/>
  <c r="D119" i="10"/>
  <c r="D123" i="10"/>
  <c r="D127" i="10"/>
  <c r="D120" i="10"/>
  <c r="D124" i="10"/>
  <c r="D117" i="10"/>
  <c r="D121" i="10"/>
  <c r="D125" i="10"/>
  <c r="C118" i="10"/>
  <c r="C122" i="10"/>
  <c r="E122" i="10" s="1"/>
  <c r="C126" i="10"/>
  <c r="C119" i="10"/>
  <c r="E119" i="10" s="1"/>
  <c r="C123" i="10"/>
  <c r="C127" i="10"/>
  <c r="E127" i="10" s="1"/>
  <c r="C120" i="10"/>
  <c r="E120" i="10"/>
  <c r="C124" i="10"/>
  <c r="E124" i="10" s="1"/>
  <c r="C117" i="10"/>
  <c r="C121" i="10"/>
  <c r="E121" i="10"/>
  <c r="C125" i="10"/>
  <c r="C128" i="10"/>
  <c r="C106" i="10"/>
  <c r="C110" i="10"/>
  <c r="C114" i="10"/>
  <c r="C108" i="10"/>
  <c r="C107" i="10"/>
  <c r="C111" i="10"/>
  <c r="C115" i="10"/>
  <c r="C112" i="10"/>
  <c r="C109" i="10"/>
  <c r="C105" i="10"/>
  <c r="E105" i="10" s="1"/>
  <c r="C113" i="10"/>
  <c r="D63" i="10"/>
  <c r="D104" i="10" s="1"/>
  <c r="D87" i="10"/>
  <c r="D91" i="10"/>
  <c r="D107" i="10"/>
  <c r="E107" i="10" s="1"/>
  <c r="D111" i="10"/>
  <c r="D115" i="10"/>
  <c r="E115" i="10" s="1"/>
  <c r="D77" i="10"/>
  <c r="D85" i="10"/>
  <c r="D105" i="10"/>
  <c r="D109" i="10"/>
  <c r="E109" i="10" s="1"/>
  <c r="D113" i="10"/>
  <c r="E113" i="10" s="1"/>
  <c r="D76" i="10"/>
  <c r="D96" i="10"/>
  <c r="D108" i="10"/>
  <c r="D112" i="10"/>
  <c r="D110" i="10"/>
  <c r="E110" i="10" s="1"/>
  <c r="D74" i="10"/>
  <c r="D90" i="10"/>
  <c r="D106" i="10"/>
  <c r="E106" i="10" s="1"/>
  <c r="D98" i="10"/>
  <c r="D114" i="10"/>
  <c r="D116" i="10"/>
  <c r="D128" i="10"/>
  <c r="C116" i="10"/>
  <c r="E116" i="10" s="1"/>
  <c r="I8" i="10"/>
  <c r="I7" i="10"/>
  <c r="G51" i="10"/>
  <c r="C51" i="10"/>
  <c r="D39" i="10"/>
  <c r="D38" i="10"/>
  <c r="C41" i="10"/>
  <c r="D41" i="10"/>
  <c r="I37" i="10"/>
  <c r="G39" i="10"/>
  <c r="G40" i="10" s="1"/>
  <c r="I32" i="10"/>
  <c r="I33" i="10"/>
  <c r="I34" i="10"/>
  <c r="I35" i="10"/>
  <c r="I36" i="10"/>
  <c r="I31" i="10"/>
  <c r="C33" i="10"/>
  <c r="B64" i="6"/>
  <c r="B63" i="6"/>
  <c r="B64" i="5"/>
  <c r="B63" i="5"/>
  <c r="B64" i="3"/>
  <c r="B63" i="3"/>
  <c r="O63" i="1"/>
  <c r="B14" i="6"/>
  <c r="B13" i="6"/>
  <c r="B13" i="5"/>
  <c r="B14" i="5"/>
  <c r="B14" i="3"/>
  <c r="B13" i="3"/>
  <c r="O14" i="1"/>
  <c r="C58" i="6"/>
  <c r="O58" i="6" s="1"/>
  <c r="O46" i="6"/>
  <c r="O45" i="6"/>
  <c r="O44" i="6"/>
  <c r="O43" i="6"/>
  <c r="O42" i="6"/>
  <c r="O41" i="6"/>
  <c r="O40" i="6"/>
  <c r="O39" i="6"/>
  <c r="O38" i="6"/>
  <c r="J32" i="7" s="1"/>
  <c r="O37" i="6"/>
  <c r="J31" i="7" s="1"/>
  <c r="O36" i="6"/>
  <c r="J30" i="7" s="1"/>
  <c r="O35" i="6"/>
  <c r="J29" i="7" s="1"/>
  <c r="O20" i="6"/>
  <c r="J14" i="7" s="1"/>
  <c r="J13" i="7"/>
  <c r="B19" i="6"/>
  <c r="F14" i="4"/>
  <c r="F12" i="4"/>
  <c r="C58" i="5"/>
  <c r="O58" i="5" s="1"/>
  <c r="O46" i="5"/>
  <c r="O45" i="5"/>
  <c r="O44" i="5"/>
  <c r="O43" i="5"/>
  <c r="O42" i="5"/>
  <c r="O41" i="5"/>
  <c r="O40" i="5"/>
  <c r="O39" i="5"/>
  <c r="O38" i="5"/>
  <c r="I32" i="7" s="1"/>
  <c r="O37" i="5"/>
  <c r="I31" i="7" s="1"/>
  <c r="O36" i="5"/>
  <c r="I30" i="7" s="1"/>
  <c r="O35" i="5"/>
  <c r="I29" i="7" s="1"/>
  <c r="O20" i="5"/>
  <c r="I14" i="7" s="1"/>
  <c r="I13" i="7"/>
  <c r="B19" i="5"/>
  <c r="E14" i="4"/>
  <c r="E12" i="4"/>
  <c r="C12" i="4"/>
  <c r="O8" i="1"/>
  <c r="C9" i="4" s="1"/>
  <c r="D12" i="4"/>
  <c r="O13" i="1"/>
  <c r="C15" i="4" s="1"/>
  <c r="C58" i="3"/>
  <c r="O58" i="3" s="1"/>
  <c r="O46" i="1"/>
  <c r="D14" i="4"/>
  <c r="H13" i="7"/>
  <c r="O20" i="3"/>
  <c r="H14" i="7" s="1"/>
  <c r="O64" i="1"/>
  <c r="O35" i="3"/>
  <c r="H29" i="7" s="1"/>
  <c r="O36" i="3"/>
  <c r="H30" i="7" s="1"/>
  <c r="O37" i="3"/>
  <c r="H31" i="7" s="1"/>
  <c r="O39" i="3"/>
  <c r="O42" i="3"/>
  <c r="O43" i="3"/>
  <c r="O44" i="3"/>
  <c r="O45" i="3"/>
  <c r="O46" i="3"/>
  <c r="O38" i="3"/>
  <c r="H32" i="7" s="1"/>
  <c r="O40" i="3"/>
  <c r="O41" i="3"/>
  <c r="O12" i="1"/>
  <c r="C14" i="4" s="1"/>
  <c r="O61" i="1"/>
  <c r="O62" i="1"/>
  <c r="O11" i="1"/>
  <c r="H6" i="10"/>
  <c r="C6" i="3"/>
  <c r="C6" i="5"/>
  <c r="C6" i="6"/>
  <c r="E117" i="10"/>
  <c r="C68" i="10"/>
  <c r="E68" i="10" s="1"/>
  <c r="C62" i="10"/>
  <c r="C86" i="10" s="1"/>
  <c r="D6" i="6"/>
  <c r="D6" i="5"/>
  <c r="D6" i="3"/>
  <c r="E6" i="5"/>
  <c r="E6" i="6"/>
  <c r="E6" i="3"/>
  <c r="F6" i="6"/>
  <c r="F6" i="5"/>
  <c r="F6" i="3"/>
  <c r="G6" i="5"/>
  <c r="G6" i="3"/>
  <c r="G6" i="6"/>
  <c r="H6" i="3"/>
  <c r="H6" i="6"/>
  <c r="H6" i="5"/>
  <c r="I6" i="6"/>
  <c r="I6" i="5"/>
  <c r="I6" i="3"/>
  <c r="J6" i="6"/>
  <c r="J6" i="5"/>
  <c r="J6" i="3"/>
  <c r="K6" i="6"/>
  <c r="K6" i="5"/>
  <c r="K6" i="3"/>
  <c r="L6" i="3"/>
  <c r="L6" i="6"/>
  <c r="L6" i="5"/>
  <c r="M6" i="6"/>
  <c r="M6" i="5"/>
  <c r="M6" i="3"/>
  <c r="N6" i="6"/>
  <c r="N6" i="5"/>
  <c r="N6" i="3"/>
  <c r="G34" i="7" l="1"/>
  <c r="C98" i="10"/>
  <c r="E98" i="10" s="1"/>
  <c r="C87" i="10"/>
  <c r="C84" i="10"/>
  <c r="C63" i="10"/>
  <c r="C88" i="10"/>
  <c r="C85" i="10"/>
  <c r="C91" i="10"/>
  <c r="E91" i="10" s="1"/>
  <c r="C79" i="10"/>
  <c r="H37" i="7"/>
  <c r="I36" i="7"/>
  <c r="J34" i="7"/>
  <c r="D94" i="10"/>
  <c r="D80" i="10"/>
  <c r="D71" i="10"/>
  <c r="G37" i="7"/>
  <c r="G33" i="7"/>
  <c r="C99" i="10"/>
  <c r="I35" i="7"/>
  <c r="J33" i="7"/>
  <c r="J37" i="7"/>
  <c r="C73" i="10"/>
  <c r="C78" i="10"/>
  <c r="C72" i="10"/>
  <c r="C97" i="10"/>
  <c r="C69" i="10"/>
  <c r="H36" i="7"/>
  <c r="I33" i="7"/>
  <c r="I37" i="7"/>
  <c r="J35" i="7"/>
  <c r="E112" i="10"/>
  <c r="O58" i="1"/>
  <c r="G36" i="7"/>
  <c r="H34" i="7"/>
  <c r="C92" i="10"/>
  <c r="C76" i="10"/>
  <c r="E76" i="10" s="1"/>
  <c r="C80" i="10"/>
  <c r="E80" i="10" s="1"/>
  <c r="C93" i="10"/>
  <c r="H35" i="7"/>
  <c r="H33" i="7"/>
  <c r="I34" i="7"/>
  <c r="J36" i="7"/>
  <c r="G35" i="7"/>
  <c r="E111" i="10"/>
  <c r="E85" i="10"/>
  <c r="E108" i="10"/>
  <c r="E125" i="10"/>
  <c r="E123" i="10"/>
  <c r="C21" i="4"/>
  <c r="E23" i="4"/>
  <c r="E22" i="4"/>
  <c r="D20" i="4"/>
  <c r="C23" i="4"/>
  <c r="D13" i="4"/>
  <c r="H8" i="7"/>
  <c r="H10" i="7" s="1"/>
  <c r="D23" i="4"/>
  <c r="D21" i="4"/>
  <c r="E21" i="4"/>
  <c r="F21" i="4"/>
  <c r="C22" i="4"/>
  <c r="F23" i="4"/>
  <c r="F22" i="4"/>
  <c r="C20" i="4"/>
  <c r="D22" i="4"/>
  <c r="E13" i="4"/>
  <c r="I8" i="7"/>
  <c r="I10" i="7" s="1"/>
  <c r="I5" i="7" s="1"/>
  <c r="E20" i="4"/>
  <c r="F13" i="4"/>
  <c r="J8" i="7"/>
  <c r="J10" i="7" s="1"/>
  <c r="J5" i="7" s="1"/>
  <c r="F20" i="4"/>
  <c r="F7" i="7"/>
  <c r="G7" i="7"/>
  <c r="I29" i="14" s="1"/>
  <c r="D29" i="14" s="1"/>
  <c r="C7" i="7"/>
  <c r="D15" i="4"/>
  <c r="E15" i="4"/>
  <c r="J71" i="1"/>
  <c r="H71" i="1"/>
  <c r="F71" i="1"/>
  <c r="M71" i="1"/>
  <c r="I71" i="1"/>
  <c r="G71" i="1"/>
  <c r="N71" i="1"/>
  <c r="K71" i="1"/>
  <c r="E71" i="1"/>
  <c r="L71" i="1"/>
  <c r="C13" i="4"/>
  <c r="C16" i="4" s="1"/>
  <c r="G8" i="7"/>
  <c r="G10" i="7" s="1"/>
  <c r="O15" i="1"/>
  <c r="O17" i="1" s="1"/>
  <c r="O60" i="1" s="1"/>
  <c r="O66" i="1" s="1"/>
  <c r="E62" i="10"/>
  <c r="E87" i="10"/>
  <c r="F15" i="4"/>
  <c r="F16" i="4" s="1"/>
  <c r="I39" i="10"/>
  <c r="I40" i="10" s="1"/>
  <c r="D82" i="10"/>
  <c r="D102" i="10"/>
  <c r="D78" i="10"/>
  <c r="E78" i="10" s="1"/>
  <c r="D92" i="10"/>
  <c r="E92" i="10" s="1"/>
  <c r="D72" i="10"/>
  <c r="E72" i="10" s="1"/>
  <c r="D93" i="10"/>
  <c r="E93" i="10" s="1"/>
  <c r="D73" i="10"/>
  <c r="E73" i="10" s="1"/>
  <c r="D103" i="10"/>
  <c r="D83" i="10"/>
  <c r="G13" i="7"/>
  <c r="D71" i="1"/>
  <c r="E63" i="10"/>
  <c r="C90" i="10"/>
  <c r="E90" i="10" s="1"/>
  <c r="C71" i="10"/>
  <c r="E71" i="10" s="1"/>
  <c r="D70" i="10"/>
  <c r="D86" i="10"/>
  <c r="E86" i="10" s="1"/>
  <c r="D88" i="10"/>
  <c r="E88" i="10" s="1"/>
  <c r="D89" i="10"/>
  <c r="D99" i="10"/>
  <c r="E99" i="10" s="1"/>
  <c r="C4" i="1"/>
  <c r="F2" i="1" s="1"/>
  <c r="D22" i="10"/>
  <c r="D7" i="10"/>
  <c r="C71" i="1"/>
  <c r="D7" i="7"/>
  <c r="C21" i="10"/>
  <c r="D31" i="10"/>
  <c r="D32" i="10"/>
  <c r="E118" i="10"/>
  <c r="I6" i="10"/>
  <c r="D21" i="10" s="1"/>
  <c r="C104" i="10"/>
  <c r="E104" i="10" s="1"/>
  <c r="C77" i="10"/>
  <c r="E77" i="10" s="1"/>
  <c r="C83" i="10"/>
  <c r="C70" i="10"/>
  <c r="C103" i="10"/>
  <c r="C89" i="10"/>
  <c r="C95" i="10"/>
  <c r="C82" i="10"/>
  <c r="C75" i="10"/>
  <c r="E75" i="10" s="1"/>
  <c r="H9" i="10"/>
  <c r="C100" i="10"/>
  <c r="C101" i="10"/>
  <c r="C94" i="10"/>
  <c r="E94" i="10" s="1"/>
  <c r="C96" i="10"/>
  <c r="E96" i="10" s="1"/>
  <c r="C74" i="10"/>
  <c r="E74" i="10" s="1"/>
  <c r="C81" i="10"/>
  <c r="C102" i="10"/>
  <c r="E102" i="10" s="1"/>
  <c r="E114" i="10"/>
  <c r="E128" i="10"/>
  <c r="E7" i="7"/>
  <c r="J5" i="14" s="1"/>
  <c r="I5" i="14" s="1"/>
  <c r="H8" i="10"/>
  <c r="C22" i="10" s="1"/>
  <c r="I7" i="7"/>
  <c r="M29" i="14" s="1"/>
  <c r="F29" i="14" s="1"/>
  <c r="H7" i="7"/>
  <c r="J7" i="7"/>
  <c r="O29" i="14" s="1"/>
  <c r="G29" i="14" s="1"/>
  <c r="C60" i="1"/>
  <c r="C66" i="1" s="1"/>
  <c r="E126" i="10"/>
  <c r="D79" i="10"/>
  <c r="E79" i="10" s="1"/>
  <c r="D95" i="10"/>
  <c r="D81" i="10"/>
  <c r="D97" i="10"/>
  <c r="E97" i="10" s="1"/>
  <c r="D69" i="10"/>
  <c r="D84" i="10"/>
  <c r="E84" i="10" s="1"/>
  <c r="D100" i="10"/>
  <c r="D101" i="10"/>
  <c r="H52" i="7" l="1"/>
  <c r="H54" i="7" s="1"/>
  <c r="G52" i="7"/>
  <c r="G54" i="7" s="1"/>
  <c r="J52" i="7"/>
  <c r="J54" i="7" s="1"/>
  <c r="I52" i="7"/>
  <c r="I54" i="7" s="1"/>
  <c r="F5" i="14"/>
  <c r="E5" i="14" s="1"/>
  <c r="E2" i="7"/>
  <c r="F3" i="14" s="1"/>
  <c r="H5" i="7"/>
  <c r="H10" i="10"/>
  <c r="C24" i="10" s="1"/>
  <c r="G5" i="7"/>
  <c r="D8" i="1"/>
  <c r="E89" i="10"/>
  <c r="E16" i="4"/>
  <c r="E103" i="10"/>
  <c r="D16" i="4"/>
  <c r="F19" i="4"/>
  <c r="F24" i="4" s="1"/>
  <c r="F26" i="4" s="1"/>
  <c r="E19" i="4"/>
  <c r="D19" i="4"/>
  <c r="D24" i="4" s="1"/>
  <c r="C7" i="8"/>
  <c r="B2" i="8" s="1"/>
  <c r="C10" i="10"/>
  <c r="G10" i="10" s="1"/>
  <c r="K29" i="14"/>
  <c r="F7" i="8"/>
  <c r="H5" i="14"/>
  <c r="G5" i="14" s="1"/>
  <c r="L7" i="8"/>
  <c r="L5" i="14"/>
  <c r="K5" i="14" s="1"/>
  <c r="L29" i="14"/>
  <c r="H29" i="14"/>
  <c r="N29" i="14"/>
  <c r="E81" i="10"/>
  <c r="E82" i="10"/>
  <c r="E70" i="10"/>
  <c r="E83" i="10"/>
  <c r="C19" i="4"/>
  <c r="F4" i="3"/>
  <c r="I2" i="1"/>
  <c r="J7" i="10"/>
  <c r="C7" i="10"/>
  <c r="G7" i="10" s="1"/>
  <c r="B21" i="10"/>
  <c r="J6" i="10"/>
  <c r="D6" i="10"/>
  <c r="D130" i="10"/>
  <c r="C8" i="4"/>
  <c r="F8" i="4"/>
  <c r="B15" i="10"/>
  <c r="E8" i="4"/>
  <c r="B16" i="10"/>
  <c r="B14" i="10"/>
  <c r="B17" i="10"/>
  <c r="D8" i="4"/>
  <c r="D33" i="10"/>
  <c r="C130" i="10"/>
  <c r="D8" i="10"/>
  <c r="J8" i="10"/>
  <c r="I7" i="8"/>
  <c r="B22" i="10"/>
  <c r="C8" i="10"/>
  <c r="E101" i="10"/>
  <c r="C23" i="10"/>
  <c r="E69" i="10"/>
  <c r="C6" i="10"/>
  <c r="G6" i="10" s="1"/>
  <c r="E100" i="10"/>
  <c r="E95" i="10"/>
  <c r="I9" i="10" l="1"/>
  <c r="D23" i="10" s="1"/>
  <c r="J29" i="14"/>
  <c r="E29" i="14"/>
  <c r="D26" i="4"/>
  <c r="D17" i="1"/>
  <c r="E15" i="10"/>
  <c r="C15" i="10"/>
  <c r="C17" i="10"/>
  <c r="E17" i="10"/>
  <c r="E24" i="4"/>
  <c r="C16" i="10"/>
  <c r="I10" i="10"/>
  <c r="J9" i="10"/>
  <c r="E23" i="10" s="1"/>
  <c r="C14" i="10"/>
  <c r="C24" i="4"/>
  <c r="F4" i="5"/>
  <c r="I4" i="3"/>
  <c r="E22" i="10"/>
  <c r="E21" i="10"/>
  <c r="E130" i="10"/>
  <c r="C65" i="10"/>
  <c r="D10" i="10"/>
  <c r="J10" i="10"/>
  <c r="C9" i="10"/>
  <c r="G9" i="10" s="1"/>
  <c r="G8" i="10"/>
  <c r="B23" i="10"/>
  <c r="B24" i="10"/>
  <c r="D24" i="10" l="1"/>
  <c r="D60" i="1"/>
  <c r="E16" i="10"/>
  <c r="E26" i="4"/>
  <c r="E24" i="10"/>
  <c r="D9" i="10"/>
  <c r="C26" i="4"/>
  <c r="C28" i="4" s="1"/>
  <c r="D9" i="4" s="1"/>
  <c r="D28" i="4" s="1"/>
  <c r="E9" i="4" s="1"/>
  <c r="E14" i="10"/>
  <c r="I4" i="5"/>
  <c r="F4" i="6"/>
  <c r="I4" i="6" s="1"/>
  <c r="D66" i="1" l="1"/>
  <c r="E8" i="1" s="1"/>
  <c r="E17" i="1" s="1"/>
  <c r="E60" i="1" s="1"/>
  <c r="E28" i="4"/>
  <c r="F9" i="4" s="1"/>
  <c r="F28" i="4" s="1"/>
  <c r="E66" i="1" l="1"/>
  <c r="F8" i="1" s="1"/>
  <c r="F17" i="1" s="1"/>
  <c r="F60" i="1" s="1"/>
  <c r="F66" i="1" l="1"/>
  <c r="G8" i="1" s="1"/>
  <c r="G17" i="1" s="1"/>
  <c r="G60" i="1" s="1"/>
  <c r="G66" i="1" l="1"/>
  <c r="H8" i="1" s="1"/>
  <c r="H17" i="1" s="1"/>
  <c r="H60" i="1" s="1"/>
  <c r="H66" i="1" l="1"/>
  <c r="I8" i="1" s="1"/>
  <c r="I17" i="1" s="1"/>
  <c r="I60" i="1" s="1"/>
  <c r="I66" i="1" l="1"/>
  <c r="J8" i="1" s="1"/>
  <c r="J17" i="1" s="1"/>
  <c r="J60" i="1" s="1"/>
  <c r="J66" i="1" l="1"/>
  <c r="K8" i="1" s="1"/>
  <c r="K17" i="1" s="1"/>
  <c r="K60" i="1" s="1"/>
  <c r="K66" i="1" l="1"/>
  <c r="L8" i="1" s="1"/>
  <c r="L17" i="1" s="1"/>
  <c r="L60" i="1" s="1"/>
  <c r="L66" i="1" l="1"/>
  <c r="M8" i="1" s="1"/>
  <c r="M17" i="1" s="1"/>
  <c r="M60" i="1" s="1"/>
  <c r="M66" i="1" l="1"/>
  <c r="N8" i="1" s="1"/>
  <c r="N17" i="1" s="1"/>
  <c r="N60" i="1" s="1"/>
  <c r="N66" i="1" l="1"/>
  <c r="C8" i="3" s="1"/>
  <c r="O8" i="3" l="1"/>
  <c r="O17" i="3" s="1"/>
  <c r="O60" i="3" s="1"/>
  <c r="O66" i="3" s="1"/>
  <c r="C17" i="3"/>
  <c r="C60" i="3" s="1"/>
  <c r="C66" i="3" s="1"/>
  <c r="D8" i="3" s="1"/>
  <c r="D17" i="3" s="1"/>
  <c r="D60" i="3" s="1"/>
  <c r="D66" i="3" l="1"/>
  <c r="E8" i="3" s="1"/>
  <c r="E17" i="3" s="1"/>
  <c r="E60" i="3" s="1"/>
  <c r="E66" i="3" l="1"/>
  <c r="F8" i="3" s="1"/>
  <c r="F17" i="3" s="1"/>
  <c r="F60" i="3" s="1"/>
  <c r="F66" i="3" l="1"/>
  <c r="G8" i="3" s="1"/>
  <c r="G17" i="3" s="1"/>
  <c r="G60" i="3" s="1"/>
  <c r="G66" i="3" l="1"/>
  <c r="H8" i="3" s="1"/>
  <c r="H17" i="3" s="1"/>
  <c r="H60" i="3" s="1"/>
  <c r="H66" i="3" l="1"/>
  <c r="I8" i="3" s="1"/>
  <c r="I17" i="3" s="1"/>
  <c r="I60" i="3" s="1"/>
  <c r="I66" i="3" l="1"/>
  <c r="J8" i="3" s="1"/>
  <c r="J17" i="3" s="1"/>
  <c r="J60" i="3" s="1"/>
  <c r="J66" i="3" l="1"/>
  <c r="K8" i="3" s="1"/>
  <c r="K17" i="3" s="1"/>
  <c r="K60" i="3" s="1"/>
  <c r="K66" i="3" l="1"/>
  <c r="L8" i="3" s="1"/>
  <c r="L17" i="3" s="1"/>
  <c r="L60" i="3" s="1"/>
  <c r="L66" i="3" l="1"/>
  <c r="M8" i="3" s="1"/>
  <c r="M17" i="3" s="1"/>
  <c r="M60" i="3" s="1"/>
  <c r="M66" i="3" l="1"/>
  <c r="N8" i="3" s="1"/>
  <c r="N17" i="3" s="1"/>
  <c r="N60" i="3" s="1"/>
  <c r="N66" i="3" l="1"/>
  <c r="C8" i="5" s="1"/>
  <c r="O8" i="5" l="1"/>
  <c r="O17" i="5" s="1"/>
  <c r="O60" i="5" s="1"/>
  <c r="O66" i="5" s="1"/>
  <c r="C17" i="5"/>
  <c r="C60" i="5" s="1"/>
  <c r="C66" i="5" l="1"/>
  <c r="D8" i="5" s="1"/>
  <c r="D17" i="5" s="1"/>
  <c r="D60" i="5" s="1"/>
  <c r="D66" i="5" l="1"/>
  <c r="E8" i="5" s="1"/>
  <c r="E17" i="5" s="1"/>
  <c r="E60" i="5" s="1"/>
  <c r="E66" i="5" l="1"/>
  <c r="F8" i="5" s="1"/>
  <c r="F17" i="5" s="1"/>
  <c r="F60" i="5" s="1"/>
  <c r="F66" i="5" l="1"/>
  <c r="G8" i="5" s="1"/>
  <c r="G17" i="5" s="1"/>
  <c r="G60" i="5" s="1"/>
  <c r="G66" i="5" l="1"/>
  <c r="H8" i="5" s="1"/>
  <c r="H17" i="5" s="1"/>
  <c r="H60" i="5" s="1"/>
  <c r="H66" i="5" l="1"/>
  <c r="I8" i="5" s="1"/>
  <c r="I17" i="5" s="1"/>
  <c r="I60" i="5" s="1"/>
  <c r="I66" i="5" l="1"/>
  <c r="J8" i="5" s="1"/>
  <c r="J17" i="5" s="1"/>
  <c r="J60" i="5" s="1"/>
  <c r="J66" i="5" l="1"/>
  <c r="K8" i="5" s="1"/>
  <c r="K17" i="5" s="1"/>
  <c r="K60" i="5" s="1"/>
  <c r="K66" i="5" l="1"/>
  <c r="L8" i="5" s="1"/>
  <c r="L17" i="5" s="1"/>
  <c r="L60" i="5" s="1"/>
  <c r="L66" i="5" l="1"/>
  <c r="M8" i="5" s="1"/>
  <c r="M17" i="5" s="1"/>
  <c r="M60" i="5" s="1"/>
  <c r="M66" i="5" l="1"/>
  <c r="N8" i="5" s="1"/>
  <c r="N17" i="5" s="1"/>
  <c r="N60" i="5" s="1"/>
  <c r="N66" i="5" l="1"/>
  <c r="C8" i="6" s="1"/>
  <c r="C17" i="6" l="1"/>
  <c r="C60" i="6" s="1"/>
  <c r="O8" i="6"/>
  <c r="O17" i="6" s="1"/>
  <c r="O60" i="6" s="1"/>
  <c r="O66" i="6" s="1"/>
  <c r="C66" i="6" l="1"/>
  <c r="D8" i="6" s="1"/>
  <c r="D17" i="6" s="1"/>
  <c r="D60" i="6" s="1"/>
  <c r="D66" i="6" l="1"/>
  <c r="E8" i="6" s="1"/>
  <c r="E17" i="6" s="1"/>
  <c r="E60" i="6" s="1"/>
  <c r="E66" i="6" l="1"/>
  <c r="F8" i="6" s="1"/>
  <c r="F17" i="6" s="1"/>
  <c r="F60" i="6" s="1"/>
  <c r="F66" i="6" l="1"/>
  <c r="G8" i="6" s="1"/>
  <c r="G17" i="6" s="1"/>
  <c r="G60" i="6" s="1"/>
  <c r="G66" i="6" l="1"/>
  <c r="H8" i="6" s="1"/>
  <c r="H17" i="6" s="1"/>
  <c r="H60" i="6" s="1"/>
  <c r="H66" i="6" l="1"/>
  <c r="I8" i="6" s="1"/>
  <c r="I17" i="6" s="1"/>
  <c r="I60" i="6" s="1"/>
  <c r="I66" i="6" l="1"/>
  <c r="J8" i="6" s="1"/>
  <c r="J17" i="6" s="1"/>
  <c r="J60" i="6" s="1"/>
  <c r="J66" i="6" l="1"/>
  <c r="K8" i="6" s="1"/>
  <c r="K17" i="6" s="1"/>
  <c r="K60" i="6" s="1"/>
  <c r="K66" i="6" l="1"/>
  <c r="L8" i="6" s="1"/>
  <c r="L17" i="6" s="1"/>
  <c r="L60" i="6" s="1"/>
  <c r="L66" i="6" l="1"/>
  <c r="M8" i="6" s="1"/>
  <c r="M17" i="6" s="1"/>
  <c r="M60" i="6" s="1"/>
  <c r="M66" i="6" l="1"/>
  <c r="N8" i="6" s="1"/>
  <c r="N17" i="6" s="1"/>
  <c r="N60" i="6" s="1"/>
  <c r="N66" i="6" s="1"/>
</calcChain>
</file>

<file path=xl/sharedStrings.xml><?xml version="1.0" encoding="utf-8"?>
<sst xmlns="http://schemas.openxmlformats.org/spreadsheetml/2006/main" count="476" uniqueCount="232">
  <si>
    <t>3.  TOTAL CASH RECEIPTS</t>
  </si>
  <si>
    <t>4.  TOTAL CASH AVAILABLE</t>
  </si>
  <si>
    <t>5.  CASH PAID OUT</t>
  </si>
  <si>
    <t>6.  TOTAL CASH PAID OUT</t>
  </si>
  <si>
    <t>1. CASH ON HAND</t>
  </si>
  <si>
    <t>2.  CASH RECEIPTS</t>
  </si>
  <si>
    <t>Year Total</t>
  </si>
  <si>
    <t>12.  ENDING CASH</t>
  </si>
  <si>
    <t>7.  CASH POSITION (end of month)</t>
  </si>
  <si>
    <t>(line 4 minus line 6)</t>
  </si>
  <si>
    <t>9.  Owner's Draw</t>
  </si>
  <si>
    <t>8.  Capital Purchases</t>
  </si>
  <si>
    <t>Instructions:</t>
  </si>
  <si>
    <t>Enter cash sales for each month</t>
  </si>
  <si>
    <t>(line 7 minus lines 8 to 11)</t>
  </si>
  <si>
    <t>(Before Cash Out) (1+3)</t>
  </si>
  <si>
    <t>Enter any investments or loans that will add cash to your business (including current and proposed)</t>
  </si>
  <si>
    <t>8. Capital Purchases</t>
  </si>
  <si>
    <t>9. Owner's Draw</t>
  </si>
  <si>
    <t>Previous month end cash</t>
  </si>
  <si>
    <t>Year</t>
  </si>
  <si>
    <t>Beginning of Year</t>
  </si>
  <si>
    <t>Owner Contribution</t>
  </si>
  <si>
    <t>Cash Sales</t>
  </si>
  <si>
    <t>Cash Inflows:</t>
  </si>
  <si>
    <t>Investment</t>
  </si>
  <si>
    <t>Other</t>
  </si>
  <si>
    <t>Total Cash Inflows</t>
  </si>
  <si>
    <t>Cash Outflows:</t>
  </si>
  <si>
    <t>Cash Flow Summary</t>
  </si>
  <si>
    <t>PROJECTED CASH FLOW STATEMENT</t>
  </si>
  <si>
    <t>Cash Paid Out</t>
  </si>
  <si>
    <t>Capital Purchases</t>
  </si>
  <si>
    <t>Owners Draw</t>
  </si>
  <si>
    <t>Total Cash Outflows</t>
  </si>
  <si>
    <t>Net Change In Cash</t>
  </si>
  <si>
    <t>Ending Cash Balance</t>
  </si>
  <si>
    <t>to</t>
  </si>
  <si>
    <t>Enter any cash you will add to the business not already included in C3</t>
  </si>
  <si>
    <t>Add other cash inflows and describe in B13 and B14</t>
  </si>
  <si>
    <t>Include any fixed assets the company will purchase including with the proceeds of a loan or investment.</t>
  </si>
  <si>
    <t>10. Existing Loan Payments</t>
  </si>
  <si>
    <t>11. Applied for Loan Payments</t>
  </si>
  <si>
    <t>Include any loan payments from current loans</t>
  </si>
  <si>
    <t>Include loan payemnts for any loans you have or are applying for</t>
  </si>
  <si>
    <t>Existing Loan Payments</t>
  </si>
  <si>
    <t>Applied for Loan Payment</t>
  </si>
  <si>
    <t>Revenue:</t>
  </si>
  <si>
    <t>Total Revenue:</t>
  </si>
  <si>
    <t>Expenses:</t>
  </si>
  <si>
    <t>Equipment</t>
  </si>
  <si>
    <t>Net Income:</t>
  </si>
  <si>
    <t>Assets:</t>
  </si>
  <si>
    <t>Current Assets:</t>
  </si>
  <si>
    <t>Cash</t>
  </si>
  <si>
    <t>Account Receivable</t>
  </si>
  <si>
    <t>Inventory</t>
  </si>
  <si>
    <t>Total Current Assets</t>
  </si>
  <si>
    <t>Fixed Assets:</t>
  </si>
  <si>
    <t>Total Fixed Assets</t>
  </si>
  <si>
    <t>Total Assets:</t>
  </si>
  <si>
    <t>Liabilities:</t>
  </si>
  <si>
    <t>Current Liabilities:</t>
  </si>
  <si>
    <t>Accounts Payable</t>
  </si>
  <si>
    <t>Total Current Liabilities</t>
  </si>
  <si>
    <t>Long-Term Liabilities:</t>
  </si>
  <si>
    <t>Total Long-Term Liabilities</t>
  </si>
  <si>
    <t>Total Liabilities:</t>
  </si>
  <si>
    <t>Total Owner's Equity:</t>
  </si>
  <si>
    <t>Total Liabilities and Owner's Equity:</t>
  </si>
  <si>
    <t>Current Month</t>
  </si>
  <si>
    <t>Current Year</t>
  </si>
  <si>
    <t>Historical and Projected Financial Statements</t>
  </si>
  <si>
    <t>HISTORICAL BALANCE SHEET</t>
  </si>
  <si>
    <t>Historical</t>
  </si>
  <si>
    <t>Projected</t>
  </si>
  <si>
    <t>ANNUAL INCOME STATEMENT</t>
  </si>
  <si>
    <t>Historic</t>
  </si>
  <si>
    <t>Profit Margin</t>
  </si>
  <si>
    <t>Historic/Projected</t>
  </si>
  <si>
    <t>Debt Service Coverage Ratio</t>
  </si>
  <si>
    <t>DSCR</t>
  </si>
  <si>
    <t>Residual Income</t>
  </si>
  <si>
    <t>Growth</t>
  </si>
  <si>
    <t>Expenses</t>
  </si>
  <si>
    <t>Profit</t>
  </si>
  <si>
    <t>Revenue</t>
  </si>
  <si>
    <t>Cash Flow</t>
  </si>
  <si>
    <t>Loans</t>
  </si>
  <si>
    <t>Figures for Credit Committee Form</t>
  </si>
  <si>
    <t>Investment Request</t>
  </si>
  <si>
    <t>Owner's Contribution</t>
  </si>
  <si>
    <t>Total Project Cost</t>
  </si>
  <si>
    <t>Amount</t>
  </si>
  <si>
    <t>Percentage</t>
  </si>
  <si>
    <t>Collateral</t>
  </si>
  <si>
    <t>Description</t>
  </si>
  <si>
    <t>Stated Value</t>
  </si>
  <si>
    <t>Discount</t>
  </si>
  <si>
    <t>Discounted Value</t>
  </si>
  <si>
    <t>&lt;Description 1&gt;</t>
  </si>
  <si>
    <t>&lt;Description 2&gt;</t>
  </si>
  <si>
    <t>&lt;Description 3&gt;</t>
  </si>
  <si>
    <t>&lt;Description 4&gt;</t>
  </si>
  <si>
    <t>&lt;Description 5&gt;</t>
  </si>
  <si>
    <t>&lt;Description 6&gt;</t>
  </si>
  <si>
    <t>Total</t>
  </si>
  <si>
    <t>Collateral Coverage Ratio</t>
  </si>
  <si>
    <t>&lt;Description 7&gt;</t>
  </si>
  <si>
    <t>Jobs</t>
  </si>
  <si>
    <t>Direct Jobs Created</t>
  </si>
  <si>
    <t>Indirect Jobs Created</t>
  </si>
  <si>
    <t>Total Jobs Created</t>
  </si>
  <si>
    <t>Cost Per Job</t>
  </si>
  <si>
    <t>Ownership Structure</t>
  </si>
  <si>
    <t>Project Structure</t>
  </si>
  <si>
    <t>Name</t>
  </si>
  <si>
    <t>Ownership Percentage</t>
  </si>
  <si>
    <t>&lt;Name 1&gt;</t>
  </si>
  <si>
    <t>&lt;Name 2&gt;</t>
  </si>
  <si>
    <t>&lt;Name 3&gt;</t>
  </si>
  <si>
    <t>&lt;Name 4&gt;</t>
  </si>
  <si>
    <t>Fund Uses</t>
  </si>
  <si>
    <t>Uses</t>
  </si>
  <si>
    <t>&lt;Use 1&gt;</t>
  </si>
  <si>
    <t>&lt;Use 2&gt;</t>
  </si>
  <si>
    <t>&lt;Use 3&gt;</t>
  </si>
  <si>
    <t>&lt;Use 4&gt;</t>
  </si>
  <si>
    <t>Revenue, Expenses, &amp; Profit</t>
  </si>
  <si>
    <t>Ratios and Summary Figures</t>
  </si>
  <si>
    <t>Expense</t>
  </si>
  <si>
    <t>Only change red cells</t>
  </si>
  <si>
    <t>Minimum</t>
  </si>
  <si>
    <t>Payments</t>
  </si>
  <si>
    <t>Total Principal</t>
  </si>
  <si>
    <t>Total Markup</t>
  </si>
  <si>
    <t>Term (months)</t>
  </si>
  <si>
    <t>Monthly Payments</t>
  </si>
  <si>
    <t>Last Payment</t>
  </si>
  <si>
    <t>Principal</t>
  </si>
  <si>
    <t>Markup</t>
  </si>
  <si>
    <t>First Payment</t>
  </si>
  <si>
    <t>Date</t>
  </si>
  <si>
    <t>Effective annual rate</t>
  </si>
  <si>
    <t>Origination Fee</t>
  </si>
  <si>
    <t>Real Estate</t>
  </si>
  <si>
    <t>Other Assets</t>
  </si>
  <si>
    <t>Asset Type</t>
  </si>
  <si>
    <t>January</t>
  </si>
  <si>
    <t>February</t>
  </si>
  <si>
    <t>March</t>
  </si>
  <si>
    <t>April</t>
  </si>
  <si>
    <t>May</t>
  </si>
  <si>
    <t>June</t>
  </si>
  <si>
    <t>July</t>
  </si>
  <si>
    <t>August</t>
  </si>
  <si>
    <t>September</t>
  </si>
  <si>
    <t>October</t>
  </si>
  <si>
    <t>November</t>
  </si>
  <si>
    <t>December</t>
  </si>
  <si>
    <t>Business Name:</t>
  </si>
  <si>
    <t>Your Name:</t>
  </si>
  <si>
    <t>Your Email Address:</t>
  </si>
  <si>
    <t>Your Phone Number:</t>
  </si>
  <si>
    <t>Add</t>
  </si>
  <si>
    <t>Select Current Date</t>
  </si>
  <si>
    <r>
      <t xml:space="preserve">List all the products and/or services sold to customers
</t>
    </r>
    <r>
      <rPr>
        <b/>
        <sz val="11"/>
        <color rgb="FFFFFF00"/>
        <rFont val="Calibri"/>
        <family val="2"/>
        <scheme val="minor"/>
      </rPr>
      <t>(1 per line)</t>
    </r>
  </si>
  <si>
    <r>
      <t xml:space="preserve">List all the products and/or services you will sell to customers in the future
</t>
    </r>
    <r>
      <rPr>
        <sz val="11"/>
        <color rgb="FFFFFF00"/>
        <rFont val="Calibri"/>
        <family val="2"/>
        <scheme val="minor"/>
      </rPr>
      <t xml:space="preserve"> </t>
    </r>
    <r>
      <rPr>
        <b/>
        <sz val="11"/>
        <color rgb="FFFFFF00"/>
        <rFont val="Calibri"/>
        <family val="2"/>
        <scheme val="minor"/>
      </rPr>
      <t>(1 per line)</t>
    </r>
  </si>
  <si>
    <t>Credit Sales</t>
  </si>
  <si>
    <t>Telephone</t>
  </si>
  <si>
    <t>Electricity</t>
  </si>
  <si>
    <t>Water</t>
  </si>
  <si>
    <t>Sanitation</t>
  </si>
  <si>
    <t>Fuel</t>
  </si>
  <si>
    <t>License Fees</t>
  </si>
  <si>
    <t>Legal Fees</t>
  </si>
  <si>
    <t>Tax</t>
  </si>
  <si>
    <t>Packaging</t>
  </si>
  <si>
    <t>Consulting Fees</t>
  </si>
  <si>
    <t>Tools</t>
  </si>
  <si>
    <t>Rental - Building</t>
  </si>
  <si>
    <t>Rental - Equipment</t>
  </si>
  <si>
    <t>Rental - Furniture</t>
  </si>
  <si>
    <t>Maintenance - Building</t>
  </si>
  <si>
    <t>Maintenance - Equipment</t>
  </si>
  <si>
    <t>Maintenance - Vehicle</t>
  </si>
  <si>
    <t>Marketing &amp; Advertising</t>
  </si>
  <si>
    <t>Transportation - Purchase of Material</t>
  </si>
  <si>
    <t>Transportation - Delivery</t>
  </si>
  <si>
    <t>Office Supplies</t>
  </si>
  <si>
    <t>Insurance</t>
  </si>
  <si>
    <t>Travel</t>
  </si>
  <si>
    <t>Potential Expenses</t>
  </si>
  <si>
    <t>Salaries &amp; Wages - Permanent Employees</t>
  </si>
  <si>
    <t>Salaries &amp; Wages - Temporary Employees</t>
  </si>
  <si>
    <t>Small Equipment</t>
  </si>
  <si>
    <t>REVENUE ASSUMPTIONS</t>
  </si>
  <si>
    <t>Beginning of Month</t>
  </si>
  <si>
    <t>Investment or Loans</t>
  </si>
  <si>
    <t>Cash sales</t>
  </si>
  <si>
    <t>Internet</t>
  </si>
  <si>
    <t>Vaccinations</t>
  </si>
  <si>
    <t>Veterinarian Fees</t>
  </si>
  <si>
    <r>
      <rPr>
        <b/>
        <u/>
        <sz val="14"/>
        <color theme="1"/>
        <rFont val="Calibri"/>
        <family val="2"/>
        <scheme val="minor"/>
      </rPr>
      <t>Instructions:</t>
    </r>
    <r>
      <rPr>
        <b/>
        <sz val="14"/>
        <color theme="1"/>
        <rFont val="Calibri"/>
        <family val="2"/>
        <scheme val="minor"/>
      </rPr>
      <t xml:space="preserve">
</t>
    </r>
    <r>
      <rPr>
        <b/>
        <sz val="14"/>
        <color rgb="FFC00000"/>
        <rFont val="Calibri"/>
        <family val="2"/>
        <scheme val="minor"/>
      </rPr>
      <t>Please edit white cells with blue text.</t>
    </r>
  </si>
  <si>
    <t>Total Expenses:</t>
  </si>
  <si>
    <t>Land</t>
  </si>
  <si>
    <t>Building</t>
  </si>
  <si>
    <t>Enter units used to sell each product and/or services to customers. (E.g.liters, Kg., cartons, bags etc.)</t>
  </si>
  <si>
    <t>Enter Average price of each unit sold to customers?</t>
  </si>
  <si>
    <t>Salaries &amp; Wages</t>
  </si>
  <si>
    <t xml:space="preserve">
Please fill both Historical and Projected Revenue.</t>
  </si>
  <si>
    <t xml:space="preserve">Edit white cells with blue text. Grey Cells Are calculations
The numbers you enter in this table will automatically fill out historical total revenues in Income Statement </t>
  </si>
  <si>
    <t xml:space="preserve">Please ensure that total projected revenues here  matches with total projected revenues in Income Statement  For example,  Cell I48 in Revenue assumptions should be equal to Cell G13 in the Income Statement, etc. </t>
  </si>
  <si>
    <t>Fill out cells with blue text. Grey Cells are calculations</t>
  </si>
  <si>
    <t>In projected Credit Sales, enter only sales to be made by credit/Debt financing.</t>
  </si>
  <si>
    <t xml:space="preserve">For example,  Cell I48 in Revenue assumptions should be equal to Cell G13 in the Income Statement, etc. </t>
  </si>
  <si>
    <t xml:space="preserve">Total Revenue in projected should be in line with total projected revenues in the Revenue Assumptions.  </t>
  </si>
  <si>
    <t>Projeced Expenses are autoamtically entered after you fill out Projected Cash Flow Statements</t>
  </si>
  <si>
    <t>Projected Cash Sales are automatically entered after you fill out Cash Flow Statements.</t>
  </si>
  <si>
    <t>Add all your expenses here. For your reference, please see the list of common epenses below:</t>
  </si>
  <si>
    <t>Maintenance</t>
  </si>
  <si>
    <t>Office &amp; Facility Rental</t>
  </si>
  <si>
    <t>Production equipment</t>
  </si>
  <si>
    <t>Office Supplies &amp; Equipment</t>
  </si>
  <si>
    <t>Transportation</t>
  </si>
  <si>
    <t>License &amp; Registration Fees</t>
  </si>
  <si>
    <t>Sanitation (Garbage Collection)</t>
  </si>
  <si>
    <t xml:space="preserve">Other </t>
  </si>
  <si>
    <t>Employee Meals</t>
  </si>
  <si>
    <t>Raw Materials (Seeds, fertilizers, aluminum, fabric, oil, chemicals etc)</t>
  </si>
  <si>
    <t>Equipment Rental</t>
  </si>
  <si>
    <t xml:space="preserve">Staff Training &amp; Development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</si>
</sst>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164" formatCode="mmmm"/>
    <numFmt numFmtId="165" formatCode="&quot;$&quot;#,##0.00"/>
    <numFmt numFmtId="166" formatCode="&quot;$&quot;#,##0"/>
    <numFmt numFmtId="167" formatCode="mmmm\ yyyy"/>
    <numFmt numFmtId="168" formatCode="yyyy"/>
    <numFmt numFmtId="169" formatCode="yyyy\ \-\ yyyy"/>
    <numFmt numFmtId="170" formatCode="mmm\-yyyy\ \-\ mmm\-yyyy"/>
    <numFmt numFmtId="171" formatCode="0.00\x"/>
    <numFmt numFmtId="172" formatCode="[$-409]mmmm\-yy;@"/>
    <numFmt numFmtId="173" formatCode="[$-809]d\ mmmm\ yyyy;@"/>
    <numFmt numFmtId="174" formatCode="#,##0&quot; Units&quot;"/>
  </numFmts>
  <fonts count="39">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11"/>
      <name val="Calibri"/>
      <family val="2"/>
    </font>
    <font>
      <sz val="11"/>
      <color theme="0"/>
      <name val="Calibri"/>
      <family val="2"/>
      <scheme val="minor"/>
    </font>
    <font>
      <sz val="10"/>
      <name val="Calibri"/>
      <family val="2"/>
      <scheme val="minor"/>
    </font>
    <font>
      <sz val="12"/>
      <name val="Calibri"/>
      <family val="2"/>
      <scheme val="minor"/>
    </font>
    <font>
      <b/>
      <sz val="16"/>
      <name val="Calibri"/>
      <family val="2"/>
      <scheme val="minor"/>
    </font>
    <font>
      <b/>
      <sz val="9"/>
      <name val="Calibri"/>
      <family val="2"/>
      <scheme val="minor"/>
    </font>
    <font>
      <b/>
      <sz val="11"/>
      <name val="Calibri"/>
      <family val="2"/>
      <scheme val="minor"/>
    </font>
    <font>
      <sz val="11"/>
      <name val="Calibri"/>
      <family val="2"/>
      <scheme val="minor"/>
    </font>
    <font>
      <sz val="9"/>
      <name val="Calibri"/>
      <family val="2"/>
      <scheme val="minor"/>
    </font>
    <font>
      <sz val="16"/>
      <name val="Calibri"/>
      <family val="2"/>
      <scheme val="minor"/>
    </font>
    <font>
      <b/>
      <sz val="14"/>
      <name val="Calibri"/>
      <family val="2"/>
      <scheme val="minor"/>
    </font>
    <font>
      <b/>
      <sz val="16"/>
      <name val="Arial"/>
      <family val="2"/>
    </font>
    <font>
      <b/>
      <sz val="16"/>
      <color theme="1"/>
      <name val="Calibri"/>
      <family val="2"/>
      <scheme val="minor"/>
    </font>
    <font>
      <b/>
      <sz val="12"/>
      <name val="Calibri"/>
      <family val="2"/>
      <scheme val="minor"/>
    </font>
    <font>
      <b/>
      <sz val="10"/>
      <name val="Geneva"/>
    </font>
    <font>
      <b/>
      <sz val="14"/>
      <name val="Geneva"/>
    </font>
    <font>
      <b/>
      <sz val="16"/>
      <name val="Geneva"/>
    </font>
    <font>
      <b/>
      <sz val="11"/>
      <color theme="1"/>
      <name val="Calibri"/>
      <family val="2"/>
      <scheme val="minor"/>
    </font>
    <font>
      <sz val="11"/>
      <color rgb="FF0000FF"/>
      <name val="Calibri"/>
      <family val="2"/>
      <scheme val="minor"/>
    </font>
    <font>
      <b/>
      <sz val="11"/>
      <color theme="0"/>
      <name val="Calibri"/>
      <family val="2"/>
      <scheme val="minor"/>
    </font>
    <font>
      <u/>
      <sz val="11"/>
      <color theme="10"/>
      <name val="Calibri"/>
      <family val="2"/>
      <scheme val="minor"/>
    </font>
    <font>
      <b/>
      <sz val="10"/>
      <color rgb="FFC00000"/>
      <name val="Geneva"/>
    </font>
    <font>
      <b/>
      <sz val="11"/>
      <color rgb="FFFFFF00"/>
      <name val="Calibri"/>
      <family val="2"/>
      <scheme val="minor"/>
    </font>
    <font>
      <sz val="11"/>
      <color rgb="FFFFFF00"/>
      <name val="Calibri"/>
      <family val="2"/>
      <scheme val="minor"/>
    </font>
    <font>
      <sz val="11"/>
      <name val="Geneva"/>
    </font>
    <font>
      <b/>
      <sz val="14"/>
      <color theme="1"/>
      <name val="Calibri"/>
      <family val="2"/>
      <scheme val="minor"/>
    </font>
    <font>
      <b/>
      <u/>
      <sz val="14"/>
      <color theme="1"/>
      <name val="Calibri"/>
      <family val="2"/>
      <scheme val="minor"/>
    </font>
    <font>
      <b/>
      <sz val="14"/>
      <color rgb="FFC00000"/>
      <name val="Calibri"/>
      <family val="2"/>
      <scheme val="minor"/>
    </font>
    <font>
      <b/>
      <sz val="14"/>
      <color theme="0"/>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FFF7E1"/>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C00000"/>
        <bgColor indexed="64"/>
      </patternFill>
    </fill>
  </fills>
  <borders count="167">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double">
        <color indexed="64"/>
      </top>
      <bottom style="thin">
        <color indexed="64"/>
      </bottom>
      <diagonal/>
    </border>
    <border>
      <left style="thin">
        <color theme="0"/>
      </left>
      <right style="thin">
        <color theme="0"/>
      </right>
      <top style="double">
        <color indexed="64"/>
      </top>
      <bottom style="thin">
        <color indexed="64"/>
      </bottom>
      <diagonal/>
    </border>
    <border>
      <left style="thin">
        <color theme="0"/>
      </left>
      <right style="thin">
        <color indexed="64"/>
      </right>
      <top style="double">
        <color indexed="64"/>
      </top>
      <bottom style="thin">
        <color indexed="64"/>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double">
        <color indexed="64"/>
      </top>
      <bottom/>
      <diagonal/>
    </border>
    <border>
      <left style="thin">
        <color theme="0"/>
      </left>
      <right style="thin">
        <color theme="0"/>
      </right>
      <top style="double">
        <color indexed="64"/>
      </top>
      <bottom/>
      <diagonal/>
    </border>
    <border>
      <left style="thin">
        <color theme="0"/>
      </left>
      <right style="thin">
        <color indexed="64"/>
      </right>
      <top style="double">
        <color indexed="64"/>
      </top>
      <bottom/>
      <diagonal/>
    </border>
    <border>
      <left/>
      <right style="thin">
        <color theme="0"/>
      </right>
      <top style="thin">
        <color theme="0"/>
      </top>
      <bottom style="thin">
        <color indexed="64"/>
      </bottom>
      <diagonal/>
    </border>
    <border>
      <left style="thin">
        <color indexed="64"/>
      </left>
      <right style="thin">
        <color theme="0"/>
      </right>
      <top style="thin">
        <color indexed="64"/>
      </top>
      <bottom/>
      <diagonal/>
    </border>
    <border>
      <left style="medium">
        <color indexed="64"/>
      </left>
      <right style="thin">
        <color theme="0"/>
      </right>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medium">
        <color indexed="64"/>
      </bottom>
      <diagonal/>
    </border>
    <border>
      <left style="medium">
        <color theme="0"/>
      </left>
      <right/>
      <top style="medium">
        <color theme="0"/>
      </top>
      <bottom style="medium">
        <color indexed="64"/>
      </bottom>
      <diagonal/>
    </border>
    <border>
      <left/>
      <right/>
      <top style="thin">
        <color theme="0"/>
      </top>
      <bottom/>
      <diagonal/>
    </border>
    <border>
      <left style="medium">
        <color indexed="64"/>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right style="medium">
        <color indexed="64"/>
      </right>
      <top style="thin">
        <color theme="0"/>
      </top>
      <bottom style="medium">
        <color indexed="64"/>
      </bottom>
      <diagonal/>
    </border>
    <border>
      <left style="thin">
        <color theme="0"/>
      </left>
      <right/>
      <top/>
      <bottom style="thin">
        <color theme="0"/>
      </bottom>
      <diagonal/>
    </border>
    <border>
      <left style="thin">
        <color theme="0"/>
      </left>
      <right style="thin">
        <color theme="0"/>
      </right>
      <top style="thin">
        <color indexed="64"/>
      </top>
      <bottom style="double">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diagonal/>
    </border>
    <border>
      <left style="thin">
        <color theme="0"/>
      </left>
      <right/>
      <top style="thin">
        <color theme="0"/>
      </top>
      <bottom style="double">
        <color indexed="64"/>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style="thin">
        <color indexed="64"/>
      </top>
      <bottom style="thin">
        <color theme="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bottom style="thin">
        <color theme="0"/>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style="thin">
        <color theme="0"/>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theme="9" tint="-0.499984740745262"/>
      </right>
      <top style="hair">
        <color theme="1" tint="0.499984740745262"/>
      </top>
      <bottom style="hair">
        <color theme="1" tint="0.499984740745262"/>
      </bottom>
      <diagonal/>
    </border>
    <border>
      <left style="thin">
        <color theme="9" tint="-0.499984740745262"/>
      </left>
      <right style="thin">
        <color theme="0"/>
      </right>
      <top style="hair">
        <color theme="1" tint="0.499984740745262"/>
      </top>
      <bottom style="hair">
        <color theme="1" tint="0.499984740745262"/>
      </bottom>
      <diagonal/>
    </border>
    <border>
      <left style="thin">
        <color theme="6" tint="-0.499984740745262"/>
      </left>
      <right/>
      <top style="hair">
        <color theme="1" tint="0.499984740745262"/>
      </top>
      <bottom style="hair">
        <color theme="1" tint="0.499984740745262"/>
      </bottom>
      <diagonal/>
    </border>
    <border>
      <left/>
      <right style="thin">
        <color theme="9" tint="-0.499984740745262"/>
      </right>
      <top style="hair">
        <color theme="1" tint="0.499984740745262"/>
      </top>
      <bottom style="thin">
        <color theme="9" tint="-0.499984740745262"/>
      </bottom>
      <diagonal/>
    </border>
    <border>
      <left/>
      <right style="thin">
        <color theme="6" tint="-0.499984740745262"/>
      </right>
      <top style="hair">
        <color theme="1" tint="0.499984740745262"/>
      </top>
      <bottom style="hair">
        <color theme="1" tint="0.499984740745262"/>
      </bottom>
      <diagonal/>
    </border>
    <border>
      <left/>
      <right style="medium">
        <color indexed="64"/>
      </right>
      <top/>
      <bottom/>
      <diagonal/>
    </border>
    <border>
      <left/>
      <right/>
      <top style="thin">
        <color theme="0"/>
      </top>
      <bottom style="double">
        <color indexed="64"/>
      </bottom>
      <diagonal/>
    </border>
    <border>
      <left/>
      <right/>
      <top style="thin">
        <color indexed="64"/>
      </top>
      <bottom style="thin">
        <color theme="0"/>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right/>
      <top/>
      <bottom style="thin">
        <color theme="0" tint="-0.24994659260841701"/>
      </bottom>
      <diagonal/>
    </border>
    <border>
      <left style="thin">
        <color indexed="64"/>
      </left>
      <right/>
      <top/>
      <bottom style="medium">
        <color indexed="64"/>
      </bottom>
      <diagonal/>
    </border>
    <border>
      <left/>
      <right/>
      <top style="thin">
        <color theme="0"/>
      </top>
      <bottom style="thin">
        <color theme="1"/>
      </bottom>
      <diagonal/>
    </border>
    <border>
      <left/>
      <right/>
      <top style="thin">
        <color theme="1"/>
      </top>
      <bottom style="thin">
        <color indexed="64"/>
      </bottom>
      <diagonal/>
    </border>
    <border>
      <left/>
      <right/>
      <top style="thin">
        <color theme="1"/>
      </top>
      <bottom style="thin">
        <color theme="1"/>
      </bottom>
      <diagonal/>
    </border>
    <border>
      <left/>
      <right style="thin">
        <color theme="0"/>
      </right>
      <top/>
      <bottom/>
      <diagonal/>
    </border>
    <border>
      <left/>
      <right/>
      <top style="thin">
        <color theme="6" tint="-0.499984740745262"/>
      </top>
      <bottom/>
      <diagonal/>
    </border>
    <border>
      <left/>
      <right style="thin">
        <color theme="0"/>
      </right>
      <top/>
      <bottom style="hair">
        <color theme="1" tint="0.499984740745262"/>
      </bottom>
      <diagonal/>
    </border>
    <border>
      <left/>
      <right style="thin">
        <color theme="6" tint="-0.499984740745262"/>
      </right>
      <top style="thin">
        <color theme="6"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theme="1" tint="0.499984740745262"/>
      </bottom>
      <diagonal/>
    </border>
    <border>
      <left style="thin">
        <color theme="0" tint="-0.34998626667073579"/>
      </left>
      <right style="thin">
        <color theme="0" tint="-0.34998626667073579"/>
      </right>
      <top style="hair">
        <color theme="1" tint="0.499984740745262"/>
      </top>
      <bottom style="hair">
        <color theme="1" tint="0.499984740745262"/>
      </bottom>
      <diagonal/>
    </border>
    <border>
      <left style="thin">
        <color theme="0" tint="-0.34998626667073579"/>
      </left>
      <right style="thin">
        <color theme="0" tint="-0.34998626667073579"/>
      </right>
      <top style="hair">
        <color theme="1" tint="0.499984740745262"/>
      </top>
      <bottom style="thin">
        <color theme="0" tint="-0.34998626667073579"/>
      </bottom>
      <diagonal/>
    </border>
    <border>
      <left style="thin">
        <color theme="6" tint="-0.499984740745262"/>
      </left>
      <right style="thin">
        <color theme="6" tint="-0.499984740745262"/>
      </right>
      <top/>
      <bottom style="thin">
        <color theme="6" tint="-0.499984740745262"/>
      </bottom>
      <diagonal/>
    </border>
    <border>
      <left style="thin">
        <color theme="0" tint="-0.34998626667073579"/>
      </left>
      <right style="thin">
        <color theme="6" tint="-0.499984740745262"/>
      </right>
      <top style="thin">
        <color theme="0" tint="-0.34998626667073579"/>
      </top>
      <bottom style="hair">
        <color theme="1" tint="0.499984740745262"/>
      </bottom>
      <diagonal/>
    </border>
    <border>
      <left style="thin">
        <color theme="6" tint="-0.499984740745262"/>
      </left>
      <right/>
      <top style="thin">
        <color theme="0" tint="-0.34998626667073579"/>
      </top>
      <bottom style="hair">
        <color theme="1" tint="0.499984740745262"/>
      </bottom>
      <diagonal/>
    </border>
    <border>
      <left/>
      <right style="thin">
        <color theme="6" tint="-0.499984740745262"/>
      </right>
      <top style="thin">
        <color theme="0" tint="-0.34998626667073579"/>
      </top>
      <bottom style="hair">
        <color theme="1" tint="0.499984740745262"/>
      </bottom>
      <diagonal/>
    </border>
    <border>
      <left/>
      <right/>
      <top style="thin">
        <color theme="0" tint="-0.34998626667073579"/>
      </top>
      <bottom style="hair">
        <color theme="1" tint="0.499984740745262"/>
      </bottom>
      <diagonal/>
    </border>
    <border>
      <left style="thin">
        <color theme="0" tint="-0.34998626667073579"/>
      </left>
      <right style="thin">
        <color theme="6" tint="-0.499984740745262"/>
      </right>
      <top style="hair">
        <color theme="1" tint="0.499984740745262"/>
      </top>
      <bottom style="hair">
        <color theme="1" tint="0.499984740745262"/>
      </bottom>
      <diagonal/>
    </border>
    <border>
      <left style="thin">
        <color theme="0" tint="-0.34998626667073579"/>
      </left>
      <right style="thin">
        <color theme="6" tint="-0.499984740745262"/>
      </right>
      <top style="hair">
        <color theme="1" tint="0.499984740745262"/>
      </top>
      <bottom style="thin">
        <color theme="0" tint="-0.34998626667073579"/>
      </bottom>
      <diagonal/>
    </border>
    <border>
      <left/>
      <right style="thin">
        <color theme="6" tint="-0.499984740745262"/>
      </right>
      <top style="hair">
        <color theme="1" tint="0.499984740745262"/>
      </top>
      <bottom style="thin">
        <color theme="0" tint="-0.34998626667073579"/>
      </bottom>
      <diagonal/>
    </border>
    <border>
      <left style="thin">
        <color theme="6" tint="-0.499984740745262"/>
      </left>
      <right/>
      <top style="hair">
        <color theme="1" tint="0.499984740745262"/>
      </top>
      <bottom style="thin">
        <color theme="0" tint="-0.34998626667073579"/>
      </bottom>
      <diagonal/>
    </border>
    <border>
      <left style="thin">
        <color theme="9" tint="-0.499984740745262"/>
      </left>
      <right style="thin">
        <color theme="0"/>
      </right>
      <top/>
      <bottom style="hair">
        <color theme="1" tint="0.499984740745262"/>
      </bottom>
      <diagonal/>
    </border>
    <border>
      <left/>
      <right style="thin">
        <color theme="9" tint="-0.499984740745262"/>
      </right>
      <top/>
      <bottom style="hair">
        <color theme="1" tint="0.499984740745262"/>
      </bottom>
      <diagonal/>
    </border>
    <border>
      <left style="thin">
        <color theme="0" tint="-0.34998626667073579"/>
      </left>
      <right style="thin">
        <color theme="6" tint="-0.499984740745262"/>
      </right>
      <top style="thin">
        <color theme="0" tint="-0.34998626667073579"/>
      </top>
      <bottom style="thin">
        <color theme="0" tint="-0.34998626667073579"/>
      </bottom>
      <diagonal/>
    </border>
    <border>
      <left style="thin">
        <color theme="0" tint="-0.34998626667073579"/>
      </left>
      <right style="thin">
        <color theme="0"/>
      </right>
      <top style="hair">
        <color theme="1" tint="0.499984740745262"/>
      </top>
      <bottom style="thin">
        <color theme="0" tint="-0.34998626667073579"/>
      </bottom>
      <diagonal/>
    </border>
    <border>
      <left style="thin">
        <color theme="0" tint="-0.34998626667073579"/>
      </left>
      <right style="thin">
        <color theme="5"/>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right style="thin">
        <color theme="0"/>
      </right>
      <top style="double">
        <color indexed="64"/>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6" tint="-0.499984740745262"/>
      </top>
      <bottom/>
      <diagonal/>
    </border>
    <border>
      <left style="thin">
        <color theme="1"/>
      </left>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op>
      <bottom style="thin">
        <color theme="0"/>
      </bottom>
      <diagonal/>
    </border>
    <border>
      <left style="thin">
        <color theme="0" tint="-0.34998626667073579"/>
      </left>
      <right/>
      <top style="thin">
        <color theme="0"/>
      </top>
      <bottom style="thin">
        <color theme="1"/>
      </bottom>
      <diagonal/>
    </border>
    <border>
      <left style="thin">
        <color theme="0" tint="-0.34998626667073579"/>
      </left>
      <right/>
      <top style="thin">
        <color theme="1"/>
      </top>
      <bottom style="thin">
        <color theme="0" tint="-0.34998626667073579"/>
      </bottom>
      <diagonal/>
    </border>
  </borders>
  <cellStyleXfs count="5">
    <xf numFmtId="0" fontId="0" fillId="0" borderId="0"/>
    <xf numFmtId="8" fontId="9" fillId="0" borderId="0" applyFont="0" applyFill="0" applyBorder="0" applyAlignment="0" applyProtection="0"/>
    <xf numFmtId="0" fontId="8" fillId="0" borderId="0"/>
    <xf numFmtId="9" fontId="9" fillId="0" borderId="0" applyFont="0" applyFill="0" applyBorder="0" applyAlignment="0" applyProtection="0"/>
    <xf numFmtId="0" fontId="30" fillId="0" borderId="0" applyNumberFormat="0" applyFill="0" applyBorder="0" applyAlignment="0" applyProtection="0"/>
  </cellStyleXfs>
  <cellXfs count="545">
    <xf numFmtId="0" fontId="0" fillId="0" borderId="0" xfId="0"/>
    <xf numFmtId="8" fontId="17" fillId="0" borderId="12" xfId="1" applyFont="1" applyBorder="1" applyAlignment="1" applyProtection="1">
      <alignment horizontal="center"/>
      <protection locked="0"/>
    </xf>
    <xf numFmtId="8" fontId="17" fillId="0" borderId="17" xfId="1" applyFont="1" applyBorder="1" applyAlignment="1" applyProtection="1">
      <alignment horizontal="center"/>
      <protection locked="0"/>
    </xf>
    <xf numFmtId="8" fontId="17" fillId="0" borderId="8" xfId="1" applyFont="1" applyBorder="1" applyAlignment="1" applyProtection="1">
      <alignment horizontal="center"/>
      <protection locked="0"/>
    </xf>
    <xf numFmtId="0" fontId="12" fillId="0" borderId="0" xfId="0" applyFont="1" applyProtection="1"/>
    <xf numFmtId="0" fontId="13" fillId="0" borderId="0" xfId="0" applyFont="1" applyProtection="1"/>
    <xf numFmtId="0" fontId="11" fillId="2" borderId="2" xfId="0" applyFont="1" applyFill="1" applyBorder="1" applyAlignment="1" applyProtection="1">
      <alignment vertical="center"/>
    </xf>
    <xf numFmtId="0" fontId="11" fillId="2" borderId="13" xfId="0" applyFont="1" applyFill="1" applyBorder="1" applyAlignment="1" applyProtection="1">
      <alignment vertical="center"/>
    </xf>
    <xf numFmtId="0" fontId="11" fillId="2" borderId="16" xfId="0" applyFont="1" applyFill="1" applyBorder="1" applyAlignment="1" applyProtection="1">
      <alignment vertical="center"/>
    </xf>
    <xf numFmtId="0" fontId="12" fillId="4" borderId="48" xfId="0" applyFont="1" applyFill="1" applyBorder="1" applyAlignment="1" applyProtection="1">
      <alignment horizontal="center" vertical="center"/>
    </xf>
    <xf numFmtId="8" fontId="17" fillId="4" borderId="8" xfId="1" applyFont="1" applyFill="1" applyBorder="1" applyAlignment="1" applyProtection="1">
      <alignment horizontal="center"/>
    </xf>
    <xf numFmtId="8" fontId="17" fillId="4" borderId="9" xfId="1" applyFont="1" applyFill="1" applyBorder="1" applyAlignment="1" applyProtection="1">
      <alignment horizontal="center"/>
    </xf>
    <xf numFmtId="8" fontId="17" fillId="4" borderId="7" xfId="1" applyFont="1" applyFill="1" applyBorder="1" applyProtection="1"/>
    <xf numFmtId="8" fontId="17" fillId="4" borderId="3" xfId="1" applyFont="1" applyFill="1" applyBorder="1" applyAlignment="1" applyProtection="1">
      <alignment horizontal="center"/>
    </xf>
    <xf numFmtId="8" fontId="17" fillId="4" borderId="4" xfId="1" applyFont="1" applyFill="1" applyBorder="1" applyAlignment="1" applyProtection="1">
      <alignment horizontal="center"/>
    </xf>
    <xf numFmtId="8" fontId="17" fillId="4" borderId="5" xfId="1" applyFont="1" applyFill="1" applyBorder="1" applyAlignment="1" applyProtection="1">
      <alignment horizontal="center"/>
    </xf>
    <xf numFmtId="8" fontId="17" fillId="4" borderId="6" xfId="1" applyFont="1" applyFill="1" applyBorder="1" applyAlignment="1" applyProtection="1">
      <alignment horizontal="center"/>
    </xf>
    <xf numFmtId="8" fontId="17" fillId="4" borderId="2" xfId="1" applyFont="1" applyFill="1" applyBorder="1" applyProtection="1"/>
    <xf numFmtId="8" fontId="17" fillId="4" borderId="13" xfId="1" applyFont="1" applyFill="1" applyBorder="1" applyProtection="1"/>
    <xf numFmtId="8" fontId="17" fillId="4" borderId="15" xfId="1" applyFont="1" applyFill="1" applyBorder="1" applyAlignment="1" applyProtection="1">
      <alignment horizontal="center"/>
    </xf>
    <xf numFmtId="8" fontId="17" fillId="4" borderId="16" xfId="1" applyFont="1" applyFill="1" applyBorder="1" applyProtection="1"/>
    <xf numFmtId="8" fontId="17" fillId="4" borderId="11" xfId="1" applyFont="1" applyFill="1" applyBorder="1" applyProtection="1"/>
    <xf numFmtId="8" fontId="17" fillId="4" borderId="32" xfId="1" applyFont="1" applyFill="1" applyBorder="1" applyProtection="1"/>
    <xf numFmtId="8" fontId="17" fillId="4" borderId="14" xfId="1" applyFont="1" applyFill="1" applyBorder="1" applyProtection="1"/>
    <xf numFmtId="8" fontId="17" fillId="4" borderId="39" xfId="1" applyFont="1" applyFill="1" applyBorder="1" applyProtection="1"/>
    <xf numFmtId="8" fontId="17" fillId="4" borderId="35" xfId="1" applyFont="1" applyFill="1" applyBorder="1" applyProtection="1"/>
    <xf numFmtId="8" fontId="17" fillId="4" borderId="20" xfId="1" applyFont="1" applyFill="1" applyBorder="1" applyAlignment="1" applyProtection="1">
      <alignment horizontal="center"/>
    </xf>
    <xf numFmtId="8" fontId="17" fillId="4" borderId="21" xfId="1" applyFont="1" applyFill="1" applyBorder="1" applyAlignment="1" applyProtection="1">
      <alignment horizontal="center"/>
    </xf>
    <xf numFmtId="8" fontId="17" fillId="4" borderId="22" xfId="1" applyFont="1" applyFill="1" applyBorder="1" applyAlignment="1" applyProtection="1">
      <alignment horizontal="center"/>
    </xf>
    <xf numFmtId="8" fontId="17" fillId="4" borderId="23" xfId="1" applyFont="1" applyFill="1" applyBorder="1" applyAlignment="1" applyProtection="1">
      <alignment horizontal="center"/>
    </xf>
    <xf numFmtId="8" fontId="17" fillId="4" borderId="42" xfId="1" applyFont="1" applyFill="1" applyBorder="1" applyAlignment="1" applyProtection="1">
      <alignment horizontal="center"/>
    </xf>
    <xf numFmtId="8" fontId="17" fillId="4" borderId="38" xfId="1" applyFont="1" applyFill="1" applyBorder="1" applyAlignment="1" applyProtection="1">
      <alignment horizontal="center"/>
    </xf>
    <xf numFmtId="8" fontId="17" fillId="4" borderId="25" xfId="1" applyFont="1" applyFill="1" applyBorder="1" applyAlignment="1" applyProtection="1">
      <alignment horizontal="center"/>
    </xf>
    <xf numFmtId="8" fontId="17" fillId="4" borderId="12" xfId="1" applyFont="1" applyFill="1" applyBorder="1" applyAlignment="1" applyProtection="1">
      <alignment horizontal="center"/>
    </xf>
    <xf numFmtId="8" fontId="17" fillId="4" borderId="27" xfId="1" applyFont="1" applyFill="1" applyBorder="1" applyAlignment="1" applyProtection="1">
      <alignment horizontal="center"/>
    </xf>
    <xf numFmtId="8" fontId="17" fillId="4" borderId="29" xfId="1" applyFont="1" applyFill="1" applyBorder="1" applyAlignment="1" applyProtection="1">
      <alignment horizontal="center"/>
    </xf>
    <xf numFmtId="8" fontId="17" fillId="4" borderId="30" xfId="1" applyFont="1" applyFill="1" applyBorder="1" applyAlignment="1" applyProtection="1">
      <alignment horizontal="center"/>
    </xf>
    <xf numFmtId="8" fontId="17" fillId="4" borderId="31" xfId="1" applyFont="1" applyFill="1" applyBorder="1" applyAlignment="1" applyProtection="1">
      <alignment horizontal="center"/>
    </xf>
    <xf numFmtId="8" fontId="17" fillId="4" borderId="47" xfId="1" applyFont="1" applyFill="1" applyBorder="1" applyAlignment="1" applyProtection="1">
      <alignment horizontal="center"/>
    </xf>
    <xf numFmtId="8" fontId="17" fillId="4" borderId="24" xfId="1" applyFont="1" applyFill="1" applyBorder="1" applyAlignment="1" applyProtection="1">
      <alignment horizontal="center"/>
    </xf>
    <xf numFmtId="8" fontId="17" fillId="4" borderId="34" xfId="1" applyFont="1" applyFill="1" applyBorder="1" applyAlignment="1" applyProtection="1">
      <alignment horizontal="center"/>
    </xf>
    <xf numFmtId="8" fontId="17" fillId="4" borderId="26" xfId="1" applyFont="1" applyFill="1" applyBorder="1" applyAlignment="1" applyProtection="1">
      <alignment horizontal="center"/>
    </xf>
    <xf numFmtId="8" fontId="17" fillId="4" borderId="36" xfId="1" applyFont="1" applyFill="1" applyBorder="1" applyAlignment="1" applyProtection="1">
      <alignment horizontal="center"/>
    </xf>
    <xf numFmtId="8" fontId="17" fillId="4" borderId="37" xfId="1" applyFont="1" applyFill="1" applyBorder="1" applyAlignment="1" applyProtection="1">
      <alignment horizontal="center"/>
    </xf>
    <xf numFmtId="8" fontId="17" fillId="4" borderId="40" xfId="1" applyFont="1" applyFill="1" applyBorder="1" applyAlignment="1" applyProtection="1">
      <alignment horizontal="center"/>
    </xf>
    <xf numFmtId="0" fontId="10" fillId="0" borderId="14" xfId="0" applyFont="1" applyFill="1" applyBorder="1" applyAlignment="1" applyProtection="1">
      <alignment horizontal="left" vertical="center" indent="2"/>
    </xf>
    <xf numFmtId="0" fontId="17" fillId="0" borderId="39" xfId="0" applyFont="1" applyFill="1" applyBorder="1" applyAlignment="1" applyProtection="1">
      <alignment horizontal="left" vertical="center" indent="2"/>
    </xf>
    <xf numFmtId="0" fontId="17" fillId="0" borderId="14" xfId="0" applyFont="1" applyFill="1" applyBorder="1" applyAlignment="1" applyProtection="1">
      <alignment horizontal="left" vertical="center" indent="2"/>
    </xf>
    <xf numFmtId="0" fontId="17" fillId="0" borderId="11" xfId="0" applyFont="1" applyFill="1" applyBorder="1" applyAlignment="1" applyProtection="1">
      <alignment horizontal="left" vertical="center" indent="2"/>
    </xf>
    <xf numFmtId="0" fontId="17" fillId="0" borderId="35" xfId="0" applyFont="1" applyFill="1" applyBorder="1" applyAlignment="1" applyProtection="1">
      <alignment horizontal="left" vertical="center" indent="2"/>
    </xf>
    <xf numFmtId="0" fontId="17" fillId="0" borderId="50"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39" xfId="0" applyFont="1" applyFill="1" applyBorder="1" applyAlignment="1" applyProtection="1">
      <alignment vertical="center"/>
    </xf>
    <xf numFmtId="0" fontId="13" fillId="0" borderId="52" xfId="0" applyFont="1" applyBorder="1" applyProtection="1"/>
    <xf numFmtId="0" fontId="13" fillId="0" borderId="53" xfId="0" applyFont="1" applyBorder="1" applyProtection="1"/>
    <xf numFmtId="0" fontId="14" fillId="0" borderId="74" xfId="0" applyFont="1" applyBorder="1" applyAlignment="1" applyProtection="1">
      <alignment horizontal="center"/>
    </xf>
    <xf numFmtId="0" fontId="14" fillId="0" borderId="52" xfId="0" applyFont="1" applyBorder="1" applyAlignment="1" applyProtection="1">
      <alignment horizontal="center"/>
    </xf>
    <xf numFmtId="0" fontId="16" fillId="0" borderId="56" xfId="0" applyFont="1" applyBorder="1" applyAlignment="1" applyProtection="1">
      <alignment horizontal="center"/>
    </xf>
    <xf numFmtId="0" fontId="14" fillId="0" borderId="56" xfId="0" applyFont="1" applyBorder="1" applyAlignment="1" applyProtection="1">
      <alignment horizontal="center"/>
    </xf>
    <xf numFmtId="0" fontId="16" fillId="0" borderId="56" xfId="0" applyFont="1" applyBorder="1" applyAlignment="1" applyProtection="1">
      <alignment horizontal="center" wrapText="1"/>
    </xf>
    <xf numFmtId="0" fontId="14" fillId="0" borderId="75" xfId="0" applyFont="1" applyBorder="1" applyAlignment="1" applyProtection="1">
      <alignment horizontal="center"/>
    </xf>
    <xf numFmtId="0" fontId="11" fillId="2" borderId="2" xfId="0" applyFont="1" applyFill="1" applyBorder="1" applyProtection="1"/>
    <xf numFmtId="0" fontId="10" fillId="0" borderId="13" xfId="0" applyFont="1" applyBorder="1" applyAlignment="1" applyProtection="1">
      <alignment horizontal="left" indent="2"/>
    </xf>
    <xf numFmtId="0" fontId="17" fillId="0" borderId="11" xfId="0" applyFont="1" applyBorder="1" applyAlignment="1" applyProtection="1">
      <alignment horizontal="left" indent="2"/>
    </xf>
    <xf numFmtId="0" fontId="11" fillId="2" borderId="13" xfId="0" applyFont="1" applyFill="1" applyBorder="1" applyProtection="1"/>
    <xf numFmtId="0" fontId="17" fillId="0" borderId="13" xfId="0" applyFont="1" applyBorder="1" applyAlignment="1" applyProtection="1">
      <alignment horizontal="left" indent="2"/>
    </xf>
    <xf numFmtId="0" fontId="17" fillId="0" borderId="35" xfId="0" applyFont="1" applyBorder="1" applyAlignment="1" applyProtection="1">
      <alignment horizontal="left" indent="2"/>
    </xf>
    <xf numFmtId="0" fontId="17" fillId="3" borderId="13" xfId="0" applyFont="1" applyFill="1" applyBorder="1" applyProtection="1"/>
    <xf numFmtId="0" fontId="11" fillId="2" borderId="16" xfId="0" applyFont="1" applyFill="1" applyBorder="1" applyProtection="1"/>
    <xf numFmtId="0" fontId="17" fillId="0" borderId="0" xfId="0" applyFont="1" applyBorder="1" applyAlignment="1" applyProtection="1">
      <alignment horizontal="right"/>
    </xf>
    <xf numFmtId="0" fontId="14" fillId="0" borderId="79" xfId="0" applyFont="1" applyBorder="1" applyAlignment="1" applyProtection="1">
      <alignment horizontal="center"/>
    </xf>
    <xf numFmtId="0" fontId="16" fillId="0" borderId="57" xfId="0" applyFont="1" applyBorder="1" applyAlignment="1" applyProtection="1">
      <alignment horizontal="center"/>
    </xf>
    <xf numFmtId="0" fontId="14" fillId="0" borderId="57" xfId="0" applyFont="1" applyBorder="1" applyAlignment="1" applyProtection="1">
      <alignment horizontal="center"/>
    </xf>
    <xf numFmtId="0" fontId="16" fillId="0" borderId="57" xfId="0" applyFont="1" applyBorder="1" applyAlignment="1" applyProtection="1">
      <alignment horizontal="center" wrapText="1"/>
    </xf>
    <xf numFmtId="164" fontId="11" fillId="2" borderId="80" xfId="0" applyNumberFormat="1" applyFont="1" applyFill="1" applyBorder="1" applyAlignment="1" applyProtection="1">
      <alignment horizontal="center"/>
    </xf>
    <xf numFmtId="164" fontId="11" fillId="2" borderId="81" xfId="0" applyNumberFormat="1" applyFont="1" applyFill="1" applyBorder="1" applyAlignment="1" applyProtection="1">
      <alignment horizontal="center"/>
    </xf>
    <xf numFmtId="0" fontId="11" fillId="2" borderId="82" xfId="0" applyFont="1" applyFill="1" applyBorder="1" applyAlignment="1" applyProtection="1">
      <alignment horizontal="center"/>
    </xf>
    <xf numFmtId="167" fontId="20" fillId="0" borderId="55" xfId="0" applyNumberFormat="1" applyFont="1" applyBorder="1" applyAlignment="1" applyProtection="1">
      <alignment horizontal="center"/>
    </xf>
    <xf numFmtId="0" fontId="19" fillId="0" borderId="53" xfId="0" applyFont="1" applyBorder="1" applyAlignment="1" applyProtection="1"/>
    <xf numFmtId="0" fontId="17" fillId="0" borderId="7" xfId="0" applyFont="1" applyFill="1" applyBorder="1" applyAlignment="1" applyProtection="1">
      <alignment horizontal="left" vertical="center" indent="2"/>
    </xf>
    <xf numFmtId="0" fontId="17" fillId="0" borderId="49" xfId="0" applyFont="1" applyFill="1" applyBorder="1" applyAlignment="1" applyProtection="1">
      <alignment vertical="center"/>
    </xf>
    <xf numFmtId="0" fontId="20" fillId="0" borderId="53" xfId="0" applyFont="1" applyBorder="1" applyAlignment="1" applyProtection="1">
      <alignment horizontal="center"/>
    </xf>
    <xf numFmtId="0" fontId="12" fillId="0" borderId="53" xfId="0" applyFont="1" applyBorder="1" applyProtection="1"/>
    <xf numFmtId="0" fontId="12" fillId="0" borderId="57" xfId="0" applyFont="1" applyBorder="1" applyProtection="1"/>
    <xf numFmtId="0" fontId="12" fillId="0" borderId="55" xfId="0" applyFont="1" applyBorder="1" applyProtection="1"/>
    <xf numFmtId="0" fontId="12" fillId="0" borderId="54" xfId="0" applyFont="1" applyBorder="1" applyProtection="1"/>
    <xf numFmtId="0" fontId="12" fillId="0" borderId="52" xfId="0" applyFont="1" applyBorder="1" applyProtection="1"/>
    <xf numFmtId="0" fontId="12" fillId="0" borderId="56" xfId="0" applyFont="1" applyBorder="1" applyProtection="1"/>
    <xf numFmtId="0" fontId="16" fillId="0" borderId="19" xfId="0" applyFont="1" applyBorder="1" applyAlignment="1" applyProtection="1">
      <alignment horizontal="center"/>
    </xf>
    <xf numFmtId="0" fontId="17" fillId="0" borderId="19" xfId="0" applyFont="1" applyBorder="1" applyProtection="1"/>
    <xf numFmtId="166" fontId="17" fillId="0" borderId="19" xfId="0" applyNumberFormat="1" applyFont="1" applyBorder="1" applyProtection="1"/>
    <xf numFmtId="0" fontId="17" fillId="0" borderId="73" xfId="0" applyFont="1" applyBorder="1" applyProtection="1"/>
    <xf numFmtId="166" fontId="17" fillId="0" borderId="64" xfId="0" applyNumberFormat="1" applyFont="1" applyBorder="1" applyProtection="1"/>
    <xf numFmtId="166" fontId="17" fillId="0" borderId="65" xfId="0" applyNumberFormat="1" applyFont="1" applyBorder="1" applyProtection="1"/>
    <xf numFmtId="0" fontId="16" fillId="0" borderId="66" xfId="0" applyFont="1" applyBorder="1" applyAlignment="1" applyProtection="1">
      <alignment horizontal="left"/>
    </xf>
    <xf numFmtId="166" fontId="17" fillId="0" borderId="72" xfId="0" applyNumberFormat="1" applyFont="1" applyBorder="1" applyProtection="1"/>
    <xf numFmtId="166" fontId="17" fillId="0" borderId="67" xfId="0" applyNumberFormat="1" applyFont="1" applyBorder="1" applyProtection="1"/>
    <xf numFmtId="166" fontId="17" fillId="0" borderId="68" xfId="0" applyNumberFormat="1" applyFont="1" applyBorder="1" applyProtection="1"/>
    <xf numFmtId="0" fontId="16" fillId="0" borderId="45" xfId="0" applyFont="1" applyBorder="1" applyAlignment="1" applyProtection="1">
      <alignment horizontal="left" indent="1"/>
    </xf>
    <xf numFmtId="166" fontId="16" fillId="0" borderId="45" xfId="0" applyNumberFormat="1" applyFont="1" applyBorder="1" applyProtection="1"/>
    <xf numFmtId="0" fontId="17" fillId="0" borderId="69" xfId="0" applyFont="1" applyBorder="1" applyProtection="1"/>
    <xf numFmtId="166" fontId="17" fillId="0" borderId="70" xfId="0" applyNumberFormat="1" applyFont="1" applyBorder="1" applyProtection="1"/>
    <xf numFmtId="166" fontId="17" fillId="0" borderId="71" xfId="0" applyNumberFormat="1" applyFont="1" applyBorder="1" applyProtection="1"/>
    <xf numFmtId="0" fontId="16" fillId="0" borderId="66" xfId="0" applyFont="1" applyBorder="1" applyProtection="1"/>
    <xf numFmtId="0" fontId="17" fillId="0" borderId="61" xfId="0" applyFont="1" applyBorder="1" applyProtection="1"/>
    <xf numFmtId="166" fontId="17" fillId="0" borderId="62" xfId="0" applyNumberFormat="1" applyFont="1" applyBorder="1" applyProtection="1"/>
    <xf numFmtId="166" fontId="17" fillId="0" borderId="63" xfId="0" applyNumberFormat="1" applyFont="1" applyBorder="1" applyProtection="1"/>
    <xf numFmtId="6" fontId="17" fillId="0" borderId="19" xfId="0" applyNumberFormat="1" applyFont="1" applyBorder="1" applyProtection="1"/>
    <xf numFmtId="0" fontId="17" fillId="0" borderId="58" xfId="0" applyFont="1" applyBorder="1" applyProtection="1"/>
    <xf numFmtId="6" fontId="17" fillId="0" borderId="59" xfId="0" applyNumberFormat="1" applyFont="1" applyBorder="1" applyProtection="1"/>
    <xf numFmtId="6" fontId="17" fillId="0" borderId="60" xfId="0" applyNumberFormat="1" applyFont="1" applyBorder="1" applyProtection="1"/>
    <xf numFmtId="0" fontId="16" fillId="0" borderId="19" xfId="0" applyFont="1" applyBorder="1" applyProtection="1"/>
    <xf numFmtId="6" fontId="16" fillId="0" borderId="19" xfId="0" applyNumberFormat="1" applyFont="1" applyBorder="1" applyProtection="1"/>
    <xf numFmtId="0" fontId="11" fillId="2" borderId="0" xfId="2" applyFont="1" applyFill="1" applyProtection="1"/>
    <xf numFmtId="1" fontId="11" fillId="2" borderId="48" xfId="0" applyNumberFormat="1" applyFont="1" applyFill="1" applyBorder="1" applyAlignment="1" applyProtection="1">
      <alignment horizontal="center"/>
    </xf>
    <xf numFmtId="0" fontId="17" fillId="0" borderId="56" xfId="0" applyFont="1" applyBorder="1" applyProtection="1"/>
    <xf numFmtId="0" fontId="12" fillId="0" borderId="67" xfId="0" applyFont="1" applyBorder="1" applyProtection="1"/>
    <xf numFmtId="0" fontId="12" fillId="0" borderId="51" xfId="0" applyFont="1" applyBorder="1" applyProtection="1"/>
    <xf numFmtId="0" fontId="13" fillId="0" borderId="51" xfId="0" applyFont="1" applyBorder="1" applyProtection="1"/>
    <xf numFmtId="0" fontId="17" fillId="0" borderId="52" xfId="0" applyFont="1" applyBorder="1" applyProtection="1"/>
    <xf numFmtId="1" fontId="13" fillId="0" borderId="52" xfId="0" applyNumberFormat="1" applyFont="1" applyBorder="1" applyAlignment="1" applyProtection="1">
      <alignment horizontal="center"/>
    </xf>
    <xf numFmtId="1" fontId="13" fillId="0" borderId="52" xfId="0" applyNumberFormat="1" applyFont="1" applyBorder="1" applyProtection="1"/>
    <xf numFmtId="0" fontId="13" fillId="0" borderId="55" xfId="0" applyFont="1" applyBorder="1" applyProtection="1"/>
    <xf numFmtId="0" fontId="17" fillId="0" borderId="53" xfId="0" applyFont="1" applyBorder="1" applyProtection="1"/>
    <xf numFmtId="1" fontId="13" fillId="0" borderId="53" xfId="0" applyNumberFormat="1" applyFont="1" applyBorder="1" applyAlignment="1" applyProtection="1">
      <alignment horizontal="center"/>
    </xf>
    <xf numFmtId="1" fontId="13" fillId="0" borderId="53" xfId="0" applyNumberFormat="1" applyFont="1" applyBorder="1" applyProtection="1"/>
    <xf numFmtId="0" fontId="13" fillId="0" borderId="54" xfId="0" applyFont="1" applyBorder="1" applyProtection="1"/>
    <xf numFmtId="1" fontId="14" fillId="0" borderId="56" xfId="0" applyNumberFormat="1" applyFont="1" applyBorder="1" applyAlignment="1" applyProtection="1">
      <alignment horizontal="center"/>
    </xf>
    <xf numFmtId="0" fontId="16" fillId="0" borderId="76" xfId="0" applyFont="1" applyBorder="1" applyAlignment="1" applyProtection="1">
      <alignment horizontal="center"/>
    </xf>
    <xf numFmtId="0" fontId="18" fillId="0" borderId="52" xfId="0" applyFont="1" applyBorder="1" applyProtection="1"/>
    <xf numFmtId="0" fontId="13" fillId="0" borderId="52" xfId="0" applyFont="1" applyBorder="1" applyAlignment="1" applyProtection="1">
      <alignment horizontal="center"/>
    </xf>
    <xf numFmtId="0" fontId="18" fillId="0" borderId="53" xfId="0" applyFont="1" applyBorder="1" applyProtection="1"/>
    <xf numFmtId="0" fontId="13" fillId="0" borderId="53" xfId="0" applyFont="1" applyBorder="1" applyAlignment="1" applyProtection="1">
      <alignment horizontal="center"/>
    </xf>
    <xf numFmtId="0" fontId="18" fillId="0" borderId="0" xfId="0" applyFont="1" applyProtection="1"/>
    <xf numFmtId="0" fontId="13" fillId="0" borderId="0" xfId="0" applyFont="1" applyAlignment="1" applyProtection="1">
      <alignment horizontal="center"/>
    </xf>
    <xf numFmtId="0" fontId="8" fillId="0" borderId="53" xfId="2" applyBorder="1" applyProtection="1"/>
    <xf numFmtId="0" fontId="7" fillId="0" borderId="57" xfId="2" applyFont="1" applyBorder="1" applyAlignment="1" applyProtection="1">
      <alignment horizontal="center"/>
    </xf>
    <xf numFmtId="0" fontId="8" fillId="0" borderId="55" xfId="2" applyBorder="1" applyProtection="1"/>
    <xf numFmtId="0" fontId="8" fillId="0" borderId="54" xfId="2" applyBorder="1" applyProtection="1"/>
    <xf numFmtId="4" fontId="8" fillId="0" borderId="53" xfId="2" applyNumberFormat="1" applyBorder="1" applyProtection="1"/>
    <xf numFmtId="0" fontId="8" fillId="0" borderId="0" xfId="2" applyBorder="1" applyProtection="1"/>
    <xf numFmtId="4" fontId="8" fillId="0" borderId="93" xfId="2" applyNumberFormat="1" applyBorder="1" applyProtection="1"/>
    <xf numFmtId="0" fontId="8" fillId="0" borderId="52" xfId="2" applyBorder="1" applyProtection="1"/>
    <xf numFmtId="4" fontId="8" fillId="0" borderId="92" xfId="2" applyNumberFormat="1" applyBorder="1" applyProtection="1"/>
    <xf numFmtId="4" fontId="8" fillId="0" borderId="52" xfId="2" applyNumberFormat="1" applyBorder="1" applyProtection="1"/>
    <xf numFmtId="0" fontId="21" fillId="0" borderId="53" xfId="2" applyFont="1" applyBorder="1" applyAlignment="1" applyProtection="1"/>
    <xf numFmtId="0" fontId="8" fillId="0" borderId="0" xfId="2" applyProtection="1"/>
    <xf numFmtId="4" fontId="8" fillId="4" borderId="56" xfId="2" applyNumberFormat="1" applyFill="1" applyBorder="1" applyProtection="1"/>
    <xf numFmtId="165" fontId="8" fillId="4" borderId="56" xfId="2" applyNumberFormat="1" applyFill="1" applyBorder="1" applyProtection="1"/>
    <xf numFmtId="165" fontId="8" fillId="0" borderId="52" xfId="2" applyNumberFormat="1" applyBorder="1" applyProtection="1"/>
    <xf numFmtId="4" fontId="8" fillId="0" borderId="55" xfId="2" applyNumberFormat="1" applyBorder="1" applyProtection="1"/>
    <xf numFmtId="4" fontId="8" fillId="0" borderId="90" xfId="2" applyNumberFormat="1" applyBorder="1" applyProtection="1"/>
    <xf numFmtId="0" fontId="8" fillId="0" borderId="53" xfId="2" applyBorder="1" applyAlignment="1" applyProtection="1">
      <alignment horizontal="left" indent="1"/>
    </xf>
    <xf numFmtId="0" fontId="8" fillId="0" borderId="53" xfId="2" applyBorder="1" applyAlignment="1" applyProtection="1">
      <alignment horizontal="left" indent="3"/>
    </xf>
    <xf numFmtId="0" fontId="8" fillId="0" borderId="53" xfId="2" applyBorder="1" applyAlignment="1" applyProtection="1">
      <alignment horizontal="left"/>
    </xf>
    <xf numFmtId="0" fontId="0" fillId="0" borderId="0" xfId="0" applyProtection="1"/>
    <xf numFmtId="0" fontId="0" fillId="0" borderId="19" xfId="0" applyBorder="1" applyProtection="1"/>
    <xf numFmtId="0" fontId="0" fillId="0" borderId="19" xfId="0" applyBorder="1" applyAlignment="1" applyProtection="1">
      <alignment horizontal="center"/>
    </xf>
    <xf numFmtId="168" fontId="0" fillId="0" borderId="19" xfId="0" applyNumberFormat="1" applyBorder="1" applyProtection="1"/>
    <xf numFmtId="2" fontId="0" fillId="0" borderId="19" xfId="0" applyNumberFormat="1" applyBorder="1" applyProtection="1"/>
    <xf numFmtId="166" fontId="0" fillId="0" borderId="19" xfId="0" applyNumberFormat="1" applyBorder="1" applyProtection="1"/>
    <xf numFmtId="8" fontId="13" fillId="0" borderId="0" xfId="0" applyNumberFormat="1" applyFont="1" applyAlignment="1" applyProtection="1">
      <alignment horizontal="center"/>
    </xf>
    <xf numFmtId="170" fontId="0" fillId="0" borderId="19" xfId="0" applyNumberFormat="1" applyBorder="1" applyAlignment="1" applyProtection="1">
      <alignment horizontal="center"/>
    </xf>
    <xf numFmtId="0" fontId="5" fillId="0" borderId="53" xfId="2" applyFont="1" applyBorder="1" applyAlignment="1" applyProtection="1">
      <alignment horizontal="center"/>
    </xf>
    <xf numFmtId="0" fontId="8" fillId="0" borderId="52" xfId="2" applyBorder="1" applyAlignment="1" applyProtection="1">
      <alignment horizontal="left" indent="3"/>
    </xf>
    <xf numFmtId="0" fontId="8" fillId="0" borderId="90" xfId="2" applyBorder="1" applyProtection="1"/>
    <xf numFmtId="0" fontId="8" fillId="0" borderId="55" xfId="2" applyBorder="1" applyAlignment="1" applyProtection="1">
      <alignment horizontal="left" indent="1"/>
    </xf>
    <xf numFmtId="4" fontId="8" fillId="0" borderId="54" xfId="2" applyNumberFormat="1" applyBorder="1" applyProtection="1"/>
    <xf numFmtId="4" fontId="8" fillId="0" borderId="99" xfId="2" applyNumberFormat="1" applyBorder="1" applyProtection="1"/>
    <xf numFmtId="4" fontId="8" fillId="0" borderId="100" xfId="2" applyNumberFormat="1" applyBorder="1" applyProtection="1"/>
    <xf numFmtId="0" fontId="8" fillId="4" borderId="101" xfId="2" applyFill="1" applyBorder="1" applyAlignment="1" applyProtection="1">
      <alignment horizontal="left" indent="1"/>
    </xf>
    <xf numFmtId="0" fontId="8" fillId="4" borderId="102" xfId="2" applyFill="1" applyBorder="1" applyAlignment="1" applyProtection="1">
      <alignment horizontal="left" indent="3"/>
    </xf>
    <xf numFmtId="0" fontId="8" fillId="4" borderId="102" xfId="2" applyFill="1" applyBorder="1" applyAlignment="1" applyProtection="1">
      <alignment horizontal="left" indent="1"/>
    </xf>
    <xf numFmtId="0" fontId="8" fillId="4" borderId="102" xfId="2" applyFill="1" applyBorder="1" applyProtection="1"/>
    <xf numFmtId="0" fontId="8" fillId="4" borderId="103" xfId="2" applyFill="1" applyBorder="1" applyProtection="1"/>
    <xf numFmtId="165" fontId="8" fillId="4" borderId="104" xfId="2" applyNumberFormat="1" applyFill="1" applyBorder="1" applyAlignment="1" applyProtection="1">
      <alignment horizontal="right"/>
    </xf>
    <xf numFmtId="0" fontId="8" fillId="4" borderId="104" xfId="2" applyFill="1" applyBorder="1" applyAlignment="1" applyProtection="1">
      <alignment horizontal="left" indent="1"/>
    </xf>
    <xf numFmtId="0" fontId="8" fillId="4" borderId="104" xfId="2" applyFill="1" applyBorder="1" applyAlignment="1" applyProtection="1">
      <alignment horizontal="left" indent="3"/>
    </xf>
    <xf numFmtId="0" fontId="8" fillId="4" borderId="104" xfId="2" applyFill="1" applyBorder="1" applyAlignment="1" applyProtection="1">
      <alignment horizontal="left"/>
    </xf>
    <xf numFmtId="0" fontId="8" fillId="4" borderId="104" xfId="2" applyFill="1" applyBorder="1" applyProtection="1"/>
    <xf numFmtId="4" fontId="8" fillId="4" borderId="105" xfId="2" applyNumberFormat="1" applyFill="1" applyBorder="1" applyProtection="1"/>
    <xf numFmtId="0" fontId="24" fillId="0" borderId="19" xfId="0" applyFont="1" applyBorder="1" applyAlignment="1" applyProtection="1">
      <alignment horizontal="center"/>
    </xf>
    <xf numFmtId="165" fontId="0" fillId="0" borderId="19" xfId="0" applyNumberFormat="1" applyBorder="1" applyProtection="1"/>
    <xf numFmtId="10" fontId="0" fillId="0" borderId="19" xfId="3" applyNumberFormat="1" applyFont="1" applyBorder="1" applyProtection="1"/>
    <xf numFmtId="0" fontId="0" fillId="0" borderId="85" xfId="0" applyBorder="1" applyProtection="1"/>
    <xf numFmtId="10" fontId="0" fillId="0" borderId="85" xfId="3" applyNumberFormat="1" applyFont="1" applyBorder="1" applyProtection="1"/>
    <xf numFmtId="0" fontId="24" fillId="0" borderId="0" xfId="0" applyFont="1" applyAlignment="1" applyProtection="1"/>
    <xf numFmtId="0" fontId="0" fillId="0" borderId="19" xfId="0" applyFill="1" applyBorder="1" applyProtection="1"/>
    <xf numFmtId="8" fontId="0" fillId="0" borderId="19" xfId="0" applyNumberFormat="1" applyBorder="1" applyProtection="1"/>
    <xf numFmtId="0" fontId="24" fillId="0" borderId="19" xfId="0" applyFont="1" applyBorder="1" applyProtection="1"/>
    <xf numFmtId="0" fontId="24" fillId="0" borderId="19" xfId="0" applyFont="1" applyFill="1" applyBorder="1" applyProtection="1"/>
    <xf numFmtId="0" fontId="24" fillId="0" borderId="107" xfId="0" applyFont="1" applyBorder="1" applyProtection="1"/>
    <xf numFmtId="165" fontId="24" fillId="0" borderId="107" xfId="0" applyNumberFormat="1" applyFont="1" applyBorder="1" applyProtection="1"/>
    <xf numFmtId="10" fontId="24" fillId="0" borderId="107" xfId="3" applyNumberFormat="1" applyFont="1" applyBorder="1" applyProtection="1"/>
    <xf numFmtId="8" fontId="24" fillId="0" borderId="107" xfId="0" applyNumberFormat="1" applyFont="1" applyBorder="1" applyProtection="1"/>
    <xf numFmtId="171" fontId="24" fillId="0" borderId="19" xfId="0" applyNumberFormat="1" applyFont="1" applyBorder="1" applyProtection="1"/>
    <xf numFmtId="168" fontId="0" fillId="0" borderId="19" xfId="0" applyNumberFormat="1" applyBorder="1" applyAlignment="1" applyProtection="1">
      <alignment horizontal="right"/>
    </xf>
    <xf numFmtId="0" fontId="0" fillId="0" borderId="0" xfId="0" applyBorder="1" applyProtection="1"/>
    <xf numFmtId="168" fontId="0" fillId="0" borderId="0" xfId="0" applyNumberFormat="1" applyBorder="1" applyProtection="1"/>
    <xf numFmtId="10" fontId="0" fillId="0" borderId="0" xfId="0" applyNumberFormat="1" applyBorder="1" applyProtection="1"/>
    <xf numFmtId="8" fontId="0" fillId="0" borderId="85" xfId="0" applyNumberFormat="1" applyBorder="1" applyProtection="1"/>
    <xf numFmtId="10" fontId="0" fillId="0" borderId="19" xfId="3" applyNumberFormat="1" applyFont="1" applyBorder="1" applyAlignment="1" applyProtection="1">
      <alignment horizontal="right"/>
    </xf>
    <xf numFmtId="0" fontId="24" fillId="0" borderId="19" xfId="0" applyFont="1" applyFill="1" applyBorder="1" applyAlignment="1" applyProtection="1">
      <alignment horizontal="center"/>
    </xf>
    <xf numFmtId="0" fontId="24" fillId="0" borderId="19" xfId="0" applyFont="1" applyFill="1" applyBorder="1" applyAlignment="1" applyProtection="1">
      <alignment horizontal="center"/>
    </xf>
    <xf numFmtId="0" fontId="24" fillId="0" borderId="19" xfId="0" applyFont="1" applyBorder="1" applyAlignment="1" applyProtection="1">
      <alignment horizontal="center"/>
    </xf>
    <xf numFmtId="0" fontId="24" fillId="0" borderId="19" xfId="0" applyFont="1" applyBorder="1" applyAlignment="1" applyProtection="1">
      <alignment horizontal="center" wrapText="1"/>
    </xf>
    <xf numFmtId="165" fontId="0" fillId="0" borderId="107" xfId="0" applyNumberFormat="1" applyBorder="1" applyProtection="1"/>
    <xf numFmtId="0" fontId="24" fillId="0" borderId="19" xfId="0" applyFont="1" applyBorder="1" applyAlignment="1" applyProtection="1">
      <alignment horizontal="center" vertical="center"/>
    </xf>
    <xf numFmtId="0" fontId="24" fillId="0" borderId="19" xfId="0" applyFont="1" applyFill="1" applyBorder="1" applyAlignment="1" applyProtection="1">
      <alignment horizontal="center" vertical="center"/>
    </xf>
    <xf numFmtId="165" fontId="0" fillId="0" borderId="85" xfId="0" applyNumberFormat="1" applyBorder="1" applyProtection="1"/>
    <xf numFmtId="0" fontId="0" fillId="5" borderId="19" xfId="0" applyFill="1" applyBorder="1" applyProtection="1"/>
    <xf numFmtId="8" fontId="0" fillId="5" borderId="19" xfId="1" applyFont="1" applyFill="1" applyBorder="1" applyProtection="1"/>
    <xf numFmtId="9" fontId="0" fillId="5" borderId="19" xfId="3" applyFont="1" applyFill="1" applyBorder="1" applyProtection="1"/>
    <xf numFmtId="0" fontId="0" fillId="5" borderId="85" xfId="0" applyFill="1" applyBorder="1" applyProtection="1"/>
    <xf numFmtId="8" fontId="0" fillId="5" borderId="85" xfId="1" applyFont="1" applyFill="1" applyBorder="1" applyProtection="1"/>
    <xf numFmtId="9" fontId="0" fillId="5" borderId="85" xfId="3" applyFont="1" applyFill="1" applyBorder="1" applyProtection="1"/>
    <xf numFmtId="165" fontId="0" fillId="5" borderId="19" xfId="0" applyNumberFormat="1" applyFill="1" applyBorder="1" applyProtection="1"/>
    <xf numFmtId="165" fontId="0" fillId="5" borderId="85" xfId="0" applyNumberFormat="1" applyFill="1" applyBorder="1" applyProtection="1"/>
    <xf numFmtId="10" fontId="0" fillId="5" borderId="19" xfId="3" applyNumberFormat="1" applyFont="1" applyFill="1" applyBorder="1" applyProtection="1"/>
    <xf numFmtId="0" fontId="24" fillId="0" borderId="19" xfId="0" applyFont="1" applyBorder="1" applyAlignment="1" applyProtection="1">
      <alignment horizontal="center"/>
    </xf>
    <xf numFmtId="0" fontId="24" fillId="0" borderId="19" xfId="0" applyFont="1" applyFill="1" applyBorder="1" applyAlignment="1" applyProtection="1">
      <alignment horizontal="center"/>
    </xf>
    <xf numFmtId="168" fontId="24" fillId="0" borderId="19" xfId="0" applyNumberFormat="1" applyFont="1" applyFill="1" applyBorder="1" applyAlignment="1" applyProtection="1">
      <alignment horizontal="center"/>
    </xf>
    <xf numFmtId="1" fontId="14" fillId="0" borderId="57" xfId="0" applyNumberFormat="1" applyFont="1" applyBorder="1" applyAlignment="1" applyProtection="1">
      <alignment horizontal="center"/>
    </xf>
    <xf numFmtId="0" fontId="16" fillId="0" borderId="77" xfId="0" applyFont="1" applyBorder="1" applyAlignment="1" applyProtection="1">
      <alignment horizontal="center"/>
    </xf>
    <xf numFmtId="8" fontId="17" fillId="6" borderId="29" xfId="1" applyFont="1" applyFill="1" applyBorder="1" applyAlignment="1" applyProtection="1">
      <alignment horizontal="center"/>
    </xf>
    <xf numFmtId="8" fontId="17" fillId="6" borderId="30" xfId="1" applyFont="1" applyFill="1" applyBorder="1" applyAlignment="1" applyProtection="1">
      <alignment horizontal="center"/>
    </xf>
    <xf numFmtId="8" fontId="17" fillId="6" borderId="15" xfId="1" applyFont="1" applyFill="1" applyBorder="1" applyAlignment="1" applyProtection="1">
      <alignment horizontal="center"/>
    </xf>
    <xf numFmtId="8" fontId="17" fillId="6" borderId="31" xfId="1" applyFont="1" applyFill="1" applyBorder="1" applyAlignment="1" applyProtection="1">
      <alignment horizontal="center"/>
    </xf>
    <xf numFmtId="0" fontId="8" fillId="0" borderId="53" xfId="2" applyBorder="1" applyAlignment="1" applyProtection="1">
      <alignment horizontal="left" indent="2"/>
    </xf>
    <xf numFmtId="0" fontId="8" fillId="0" borderId="57" xfId="2" applyBorder="1" applyAlignment="1" applyProtection="1">
      <alignment horizontal="left" indent="2"/>
    </xf>
    <xf numFmtId="0" fontId="6" fillId="0" borderId="53" xfId="2" applyFont="1" applyBorder="1" applyAlignment="1" applyProtection="1">
      <alignment horizontal="left" indent="2"/>
    </xf>
    <xf numFmtId="0" fontId="8" fillId="0" borderId="55" xfId="2" applyBorder="1" applyAlignment="1" applyProtection="1">
      <alignment horizontal="left" indent="2"/>
    </xf>
    <xf numFmtId="0" fontId="5" fillId="0" borderId="55" xfId="2" applyFont="1" applyBorder="1" applyAlignment="1" applyProtection="1">
      <alignment horizontal="left" indent="2"/>
    </xf>
    <xf numFmtId="0" fontId="8" fillId="4" borderId="104" xfId="2" applyFill="1" applyBorder="1" applyAlignment="1" applyProtection="1">
      <alignment horizontal="left" indent="2"/>
    </xf>
    <xf numFmtId="0" fontId="6" fillId="4" borderId="104" xfId="2" applyFont="1" applyFill="1" applyBorder="1" applyAlignment="1" applyProtection="1">
      <alignment horizontal="left" indent="2"/>
    </xf>
    <xf numFmtId="0" fontId="8" fillId="4" borderId="102" xfId="2" applyFill="1" applyBorder="1" applyAlignment="1" applyProtection="1">
      <alignment horizontal="left" indent="2"/>
    </xf>
    <xf numFmtId="0" fontId="5" fillId="4" borderId="102" xfId="2" applyFont="1" applyFill="1" applyBorder="1" applyAlignment="1" applyProtection="1">
      <alignment horizontal="left" indent="2"/>
    </xf>
    <xf numFmtId="0" fontId="27" fillId="0" borderId="53" xfId="2" applyFont="1" applyBorder="1" applyAlignment="1" applyProtection="1">
      <alignment horizontal="left" indent="1"/>
    </xf>
    <xf numFmtId="0" fontId="27" fillId="0" borderId="53" xfId="2" applyFont="1" applyBorder="1" applyAlignment="1" applyProtection="1">
      <alignment horizontal="left"/>
    </xf>
    <xf numFmtId="0" fontId="27" fillId="0" borderId="53" xfId="2" applyFont="1" applyBorder="1" applyProtection="1"/>
    <xf numFmtId="165" fontId="0" fillId="0" borderId="0" xfId="0" applyNumberFormat="1" applyProtection="1"/>
    <xf numFmtId="165" fontId="0" fillId="0" borderId="19" xfId="1" applyNumberFormat="1" applyFont="1" applyBorder="1" applyProtection="1"/>
    <xf numFmtId="0" fontId="0" fillId="0" borderId="107" xfId="0" applyBorder="1" applyProtection="1"/>
    <xf numFmtId="165" fontId="0" fillId="5" borderId="19" xfId="1" applyNumberFormat="1" applyFont="1" applyFill="1" applyBorder="1" applyProtection="1"/>
    <xf numFmtId="0" fontId="0" fillId="0" borderId="34" xfId="0" applyBorder="1" applyProtection="1"/>
    <xf numFmtId="165" fontId="0" fillId="0" borderId="15" xfId="0" applyNumberFormat="1" applyBorder="1" applyProtection="1"/>
    <xf numFmtId="0" fontId="24" fillId="0" borderId="108" xfId="0" applyFont="1" applyBorder="1" applyAlignment="1" applyProtection="1">
      <alignment horizontal="center"/>
    </xf>
    <xf numFmtId="0" fontId="0" fillId="0" borderId="85" xfId="0" applyFill="1" applyBorder="1" applyProtection="1"/>
    <xf numFmtId="14" fontId="0" fillId="5" borderId="85" xfId="0" applyNumberFormat="1" applyFill="1" applyBorder="1" applyProtection="1"/>
    <xf numFmtId="0" fontId="0" fillId="0" borderId="48" xfId="0" applyBorder="1" applyProtection="1"/>
    <xf numFmtId="10" fontId="0" fillId="0" borderId="48" xfId="0" applyNumberFormat="1" applyBorder="1" applyProtection="1"/>
    <xf numFmtId="165" fontId="24" fillId="0" borderId="19" xfId="0" applyNumberFormat="1" applyFont="1" applyBorder="1" applyAlignment="1" applyProtection="1">
      <alignment horizontal="center"/>
    </xf>
    <xf numFmtId="14" fontId="0" fillId="0" borderId="19" xfId="0" applyNumberFormat="1" applyBorder="1" applyProtection="1"/>
    <xf numFmtId="165" fontId="24" fillId="0" borderId="19" xfId="0" applyNumberFormat="1" applyFont="1" applyBorder="1" applyProtection="1"/>
    <xf numFmtId="165" fontId="0" fillId="0" borderId="19" xfId="1" applyNumberFormat="1" applyFont="1" applyFill="1" applyBorder="1" applyProtection="1"/>
    <xf numFmtId="165" fontId="0" fillId="0" borderId="19" xfId="0" applyNumberFormat="1" applyFont="1" applyBorder="1" applyAlignment="1" applyProtection="1">
      <alignment horizontal="center"/>
    </xf>
    <xf numFmtId="9" fontId="0" fillId="0" borderId="19" xfId="3" applyFont="1" applyBorder="1" applyProtection="1"/>
    <xf numFmtId="0" fontId="0" fillId="0" borderId="19" xfId="0" applyFont="1" applyFill="1" applyBorder="1" applyProtection="1"/>
    <xf numFmtId="169" fontId="22" fillId="0" borderId="78" xfId="2" applyNumberFormat="1" applyFont="1" applyBorder="1" applyAlignment="1" applyProtection="1">
      <alignment horizontal="center"/>
    </xf>
    <xf numFmtId="0" fontId="8" fillId="0" borderId="78" xfId="2" applyBorder="1" applyProtection="1"/>
    <xf numFmtId="0" fontId="7" fillId="0" borderId="78" xfId="2" applyFont="1" applyBorder="1" applyAlignment="1" applyProtection="1">
      <alignment horizontal="center"/>
    </xf>
    <xf numFmtId="0" fontId="5" fillId="0" borderId="51" xfId="2" applyFont="1" applyBorder="1" applyAlignment="1" applyProtection="1">
      <alignment horizontal="center"/>
    </xf>
    <xf numFmtId="0" fontId="28" fillId="0" borderId="51" xfId="2" applyFont="1" applyBorder="1" applyAlignment="1" applyProtection="1">
      <alignment horizontal="center"/>
    </xf>
    <xf numFmtId="0" fontId="3" fillId="0" borderId="98" xfId="2" applyFont="1" applyBorder="1" applyAlignment="1" applyProtection="1">
      <alignment horizontal="center"/>
    </xf>
    <xf numFmtId="0" fontId="11" fillId="2" borderId="51" xfId="2" applyNumberFormat="1" applyFont="1" applyFill="1" applyBorder="1" applyAlignment="1" applyProtection="1"/>
    <xf numFmtId="165" fontId="28" fillId="0" borderId="53" xfId="2" applyNumberFormat="1" applyFont="1" applyBorder="1" applyAlignment="1" applyProtection="1">
      <alignment horizontal="right"/>
      <protection locked="0"/>
    </xf>
    <xf numFmtId="165" fontId="28" fillId="0" borderId="57" xfId="2" applyNumberFormat="1" applyFont="1" applyBorder="1" applyAlignment="1" applyProtection="1">
      <alignment horizontal="right"/>
      <protection locked="0"/>
    </xf>
    <xf numFmtId="165" fontId="28" fillId="0" borderId="67" xfId="2" applyNumberFormat="1" applyFont="1" applyBorder="1" applyAlignment="1" applyProtection="1">
      <alignment horizontal="right"/>
      <protection locked="0"/>
    </xf>
    <xf numFmtId="172" fontId="15" fillId="0" borderId="89" xfId="0" applyNumberFormat="1" applyFont="1" applyBorder="1" applyAlignment="1" applyProtection="1">
      <alignment horizontal="center"/>
    </xf>
    <xf numFmtId="172" fontId="11" fillId="2" borderId="81" xfId="0" applyNumberFormat="1" applyFont="1" applyFill="1" applyBorder="1" applyAlignment="1" applyProtection="1">
      <alignment horizontal="center"/>
    </xf>
    <xf numFmtId="172" fontId="11" fillId="2" borderId="82" xfId="0" applyNumberFormat="1" applyFont="1" applyFill="1" applyBorder="1" applyAlignment="1" applyProtection="1">
      <alignment horizontal="center"/>
    </xf>
    <xf numFmtId="172" fontId="12" fillId="0" borderId="51" xfId="0" applyNumberFormat="1" applyFont="1" applyBorder="1" applyProtection="1"/>
    <xf numFmtId="8" fontId="28" fillId="0" borderId="8" xfId="1" applyFont="1" applyBorder="1" applyAlignment="1" applyProtection="1">
      <alignment horizontal="center"/>
      <protection locked="0"/>
    </xf>
    <xf numFmtId="8" fontId="28" fillId="0" borderId="12" xfId="1" applyFont="1" applyBorder="1" applyAlignment="1" applyProtection="1">
      <alignment horizontal="center"/>
      <protection locked="0"/>
    </xf>
    <xf numFmtId="164" fontId="12" fillId="0" borderId="54" xfId="0" applyNumberFormat="1" applyFont="1" applyBorder="1" applyProtection="1"/>
    <xf numFmtId="164" fontId="20" fillId="0" borderId="53" xfId="0" applyNumberFormat="1" applyFont="1" applyBorder="1" applyAlignment="1" applyProtection="1"/>
    <xf numFmtId="0" fontId="11" fillId="2" borderId="81" xfId="0" applyNumberFormat="1" applyFont="1" applyFill="1" applyBorder="1" applyAlignment="1" applyProtection="1">
      <alignment horizontal="center"/>
    </xf>
    <xf numFmtId="0" fontId="11" fillId="2" borderId="82" xfId="0" applyNumberFormat="1" applyFont="1" applyFill="1" applyBorder="1" applyAlignment="1" applyProtection="1">
      <alignment horizontal="center"/>
    </xf>
    <xf numFmtId="0" fontId="12" fillId="0" borderId="51" xfId="0" applyNumberFormat="1" applyFont="1" applyBorder="1" applyProtection="1"/>
    <xf numFmtId="0" fontId="11" fillId="2" borderId="80" xfId="0" applyNumberFormat="1" applyFont="1" applyFill="1" applyBorder="1" applyAlignment="1" applyProtection="1">
      <alignment horizontal="center"/>
    </xf>
    <xf numFmtId="0" fontId="14" fillId="0" borderId="54" xfId="2" applyFont="1" applyBorder="1" applyAlignment="1" applyProtection="1">
      <alignment horizontal="center"/>
    </xf>
    <xf numFmtId="0" fontId="28" fillId="8" borderId="109" xfId="0" applyFont="1" applyFill="1" applyBorder="1" applyAlignment="1" applyProtection="1">
      <alignment horizontal="left" vertical="center" indent="2"/>
      <protection locked="0"/>
    </xf>
    <xf numFmtId="0" fontId="30" fillId="8" borderId="109" xfId="4" applyFont="1" applyFill="1" applyBorder="1" applyAlignment="1" applyProtection="1">
      <alignment horizontal="left" vertical="center" indent="2"/>
      <protection locked="0"/>
    </xf>
    <xf numFmtId="0" fontId="0" fillId="6" borderId="110" xfId="0" applyFill="1" applyBorder="1" applyAlignment="1" applyProtection="1">
      <alignment vertical="center"/>
    </xf>
    <xf numFmtId="0" fontId="8" fillId="0" borderId="54" xfId="2" applyBorder="1" applyAlignment="1" applyProtection="1">
      <alignment horizontal="center" vertical="center"/>
    </xf>
    <xf numFmtId="0" fontId="8" fillId="0" borderId="99" xfId="2" applyBorder="1" applyAlignment="1" applyProtection="1">
      <alignment horizontal="left" indent="2"/>
    </xf>
    <xf numFmtId="0" fontId="3" fillId="0" borderId="111" xfId="2" applyFont="1" applyBorder="1" applyAlignment="1" applyProtection="1">
      <alignment horizontal="left" indent="1"/>
    </xf>
    <xf numFmtId="0" fontId="3" fillId="0" borderId="52" xfId="2" applyFont="1" applyBorder="1" applyAlignment="1" applyProtection="1">
      <alignment horizontal="left" indent="1"/>
    </xf>
    <xf numFmtId="0" fontId="3" fillId="0" borderId="90" xfId="2" applyFont="1" applyBorder="1" applyAlignment="1" applyProtection="1">
      <alignment horizontal="left" indent="1"/>
    </xf>
    <xf numFmtId="165" fontId="29" fillId="10" borderId="112" xfId="2" applyNumberFormat="1" applyFont="1" applyFill="1" applyBorder="1" applyProtection="1"/>
    <xf numFmtId="0" fontId="14" fillId="0" borderId="51" xfId="2" applyFont="1" applyBorder="1" applyAlignment="1" applyProtection="1"/>
    <xf numFmtId="0" fontId="14" fillId="0" borderId="54" xfId="2" applyFont="1" applyBorder="1" applyAlignment="1" applyProtection="1"/>
    <xf numFmtId="169" fontId="22" fillId="0" borderId="51" xfId="2" applyNumberFormat="1" applyFont="1" applyBorder="1" applyAlignment="1" applyProtection="1">
      <alignment horizontal="left" indent="1"/>
    </xf>
    <xf numFmtId="0" fontId="12" fillId="0" borderId="0" xfId="0" applyNumberFormat="1" applyFont="1" applyBorder="1" applyAlignment="1" applyProtection="1">
      <alignment horizontal="right"/>
    </xf>
    <xf numFmtId="173" fontId="29" fillId="11" borderId="109" xfId="0" applyNumberFormat="1" applyFont="1" applyFill="1" applyBorder="1" applyAlignment="1" applyProtection="1">
      <alignment horizontal="left" vertical="center" indent="2"/>
      <protection locked="0"/>
    </xf>
    <xf numFmtId="0" fontId="12" fillId="0" borderId="0" xfId="0" applyNumberFormat="1" applyFont="1" applyProtection="1"/>
    <xf numFmtId="8" fontId="17" fillId="4" borderId="19" xfId="1" applyFont="1" applyFill="1" applyBorder="1" applyAlignment="1" applyProtection="1">
      <alignment horizontal="center"/>
    </xf>
    <xf numFmtId="8" fontId="28" fillId="4" borderId="15" xfId="1" applyFont="1" applyFill="1" applyBorder="1" applyAlignment="1" applyProtection="1">
      <alignment horizontal="center"/>
    </xf>
    <xf numFmtId="0" fontId="8" fillId="0" borderId="0" xfId="2" applyAlignment="1" applyProtection="1">
      <alignment horizontal="center" vertical="center"/>
    </xf>
    <xf numFmtId="0" fontId="8" fillId="0" borderId="0" xfId="2" applyAlignment="1" applyProtection="1">
      <alignment wrapText="1"/>
    </xf>
    <xf numFmtId="0" fontId="4" fillId="0" borderId="53" xfId="2" applyFont="1" applyBorder="1" applyAlignment="1" applyProtection="1">
      <alignment horizontal="left" indent="2"/>
    </xf>
    <xf numFmtId="0" fontId="5" fillId="0" borderId="53" xfId="2" applyFont="1" applyBorder="1" applyAlignment="1" applyProtection="1">
      <alignment horizontal="left" indent="2"/>
    </xf>
    <xf numFmtId="172" fontId="12" fillId="0" borderId="0" xfId="0" applyNumberFormat="1" applyFont="1" applyProtection="1"/>
    <xf numFmtId="1" fontId="12" fillId="0" borderId="0" xfId="0" applyNumberFormat="1" applyFont="1" applyProtection="1"/>
    <xf numFmtId="164" fontId="12" fillId="0" borderId="0" xfId="0" applyNumberFormat="1" applyFont="1" applyProtection="1"/>
    <xf numFmtId="0" fontId="17" fillId="0" borderId="7" xfId="0" applyFont="1" applyBorder="1" applyAlignment="1" applyProtection="1">
      <alignment horizontal="left" vertical="center" indent="2"/>
    </xf>
    <xf numFmtId="0" fontId="17" fillId="0" borderId="49" xfId="0" applyFont="1" applyBorder="1" applyAlignment="1" applyProtection="1">
      <alignment horizontal="left" vertical="center" indent="2"/>
    </xf>
    <xf numFmtId="0" fontId="13" fillId="0" borderId="0" xfId="0" applyFont="1" applyBorder="1" applyProtection="1"/>
    <xf numFmtId="0" fontId="13" fillId="0" borderId="1" xfId="0" applyFont="1" applyBorder="1" applyProtection="1"/>
    <xf numFmtId="0" fontId="31" fillId="6" borderId="110" xfId="0" applyFont="1" applyFill="1" applyBorder="1" applyAlignment="1" applyProtection="1">
      <alignment vertical="center"/>
    </xf>
    <xf numFmtId="169" fontId="22" fillId="0" borderId="78" xfId="2" applyNumberFormat="1" applyFont="1" applyFill="1" applyBorder="1" applyAlignment="1" applyProtection="1">
      <alignment horizontal="center"/>
    </xf>
    <xf numFmtId="0" fontId="8" fillId="0" borderId="0" xfId="2" applyFill="1" applyProtection="1"/>
    <xf numFmtId="0" fontId="0" fillId="0" borderId="53" xfId="0" applyFont="1" applyBorder="1" applyProtection="1"/>
    <xf numFmtId="0" fontId="0" fillId="0" borderId="0" xfId="0" applyFont="1" applyProtection="1"/>
    <xf numFmtId="0" fontId="12" fillId="0" borderId="0" xfId="0" applyFont="1" applyBorder="1" applyProtection="1"/>
    <xf numFmtId="0" fontId="16" fillId="0" borderId="0" xfId="0" applyFont="1" applyProtection="1"/>
    <xf numFmtId="0" fontId="17" fillId="0" borderId="0" xfId="0" applyFont="1" applyProtection="1"/>
    <xf numFmtId="0" fontId="34" fillId="0" borderId="0" xfId="0" applyFont="1"/>
    <xf numFmtId="168" fontId="20" fillId="0" borderId="55" xfId="2" applyNumberFormat="1" applyFont="1" applyBorder="1" applyAlignment="1" applyProtection="1">
      <alignment horizontal="center"/>
    </xf>
    <xf numFmtId="168" fontId="20" fillId="0" borderId="51" xfId="2" applyNumberFormat="1" applyFont="1" applyBorder="1" applyAlignment="1" applyProtection="1">
      <alignment horizontal="center"/>
    </xf>
    <xf numFmtId="168" fontId="20" fillId="0" borderId="54" xfId="2" applyNumberFormat="1" applyFont="1" applyBorder="1" applyAlignment="1" applyProtection="1">
      <alignment horizontal="center"/>
    </xf>
    <xf numFmtId="0" fontId="5" fillId="0" borderId="55" xfId="2" applyFont="1" applyBorder="1" applyAlignment="1" applyProtection="1">
      <alignment horizontal="center"/>
    </xf>
    <xf numFmtId="165" fontId="17" fillId="6" borderId="119" xfId="2" applyNumberFormat="1" applyFont="1" applyFill="1" applyBorder="1" applyAlignment="1" applyProtection="1">
      <alignment horizontal="right"/>
    </xf>
    <xf numFmtId="165" fontId="17" fillId="6" borderId="115" xfId="2" applyNumberFormat="1" applyFont="1" applyFill="1" applyBorder="1" applyAlignment="1" applyProtection="1">
      <alignment horizontal="right"/>
    </xf>
    <xf numFmtId="165" fontId="17" fillId="6" borderId="118" xfId="2" applyNumberFormat="1" applyFont="1" applyFill="1" applyBorder="1" applyAlignment="1" applyProtection="1">
      <alignment horizontal="right"/>
    </xf>
    <xf numFmtId="169" fontId="22" fillId="0" borderId="78" xfId="2" applyNumberFormat="1" applyFont="1" applyBorder="1" applyAlignment="1" applyProtection="1">
      <alignment horizontal="left" indent="1"/>
    </xf>
    <xf numFmtId="169" fontId="22" fillId="0" borderId="78" xfId="2" applyNumberFormat="1" applyFont="1" applyBorder="1" applyAlignment="1" applyProtection="1"/>
    <xf numFmtId="169" fontId="22" fillId="0" borderId="78" xfId="2" applyNumberFormat="1" applyFont="1" applyFill="1" applyBorder="1" applyAlignment="1" applyProtection="1"/>
    <xf numFmtId="0" fontId="3" fillId="0" borderId="122" xfId="2" applyFont="1" applyBorder="1" applyAlignment="1" applyProtection="1">
      <alignment horizontal="left" indent="1"/>
    </xf>
    <xf numFmtId="0" fontId="8" fillId="0" borderId="51" xfId="2" applyBorder="1" applyAlignment="1" applyProtection="1">
      <alignment horizontal="left" indent="2"/>
    </xf>
    <xf numFmtId="0" fontId="8" fillId="0" borderId="51" xfId="2" applyBorder="1" applyProtection="1"/>
    <xf numFmtId="0" fontId="8" fillId="0" borderId="121" xfId="2" applyBorder="1" applyAlignment="1" applyProtection="1">
      <alignment horizontal="left"/>
    </xf>
    <xf numFmtId="165" fontId="8" fillId="0" borderId="51" xfId="2" applyNumberFormat="1" applyBorder="1" applyAlignment="1" applyProtection="1">
      <alignment horizontal="left" indent="2"/>
    </xf>
    <xf numFmtId="165" fontId="11" fillId="2" borderId="0" xfId="2" applyNumberFormat="1" applyFont="1" applyFill="1" applyBorder="1" applyProtection="1"/>
    <xf numFmtId="4" fontId="11" fillId="2" borderId="0" xfId="2" applyNumberFormat="1" applyFont="1" applyFill="1" applyBorder="1" applyProtection="1"/>
    <xf numFmtId="165" fontId="8" fillId="0" borderId="51" xfId="2" applyNumberFormat="1" applyBorder="1" applyProtection="1"/>
    <xf numFmtId="165" fontId="8" fillId="6" borderId="122" xfId="2" applyNumberFormat="1" applyFill="1" applyBorder="1" applyProtection="1"/>
    <xf numFmtId="165" fontId="8" fillId="6" borderId="121" xfId="2" applyNumberFormat="1" applyFill="1" applyBorder="1" applyProtection="1"/>
    <xf numFmtId="165" fontId="8" fillId="6" borderId="52" xfId="2" applyNumberFormat="1" applyFill="1" applyBorder="1" applyAlignment="1" applyProtection="1">
      <alignment horizontal="right"/>
    </xf>
    <xf numFmtId="165" fontId="8" fillId="6" borderId="56" xfId="2" applyNumberFormat="1" applyFill="1" applyBorder="1" applyAlignment="1" applyProtection="1">
      <alignment horizontal="right"/>
    </xf>
    <xf numFmtId="165" fontId="8" fillId="6" borderId="91" xfId="2" applyNumberFormat="1" applyFill="1" applyBorder="1" applyAlignment="1" applyProtection="1">
      <alignment horizontal="right"/>
    </xf>
    <xf numFmtId="165" fontId="8" fillId="6" borderId="90" xfId="2" applyNumberFormat="1" applyFill="1" applyBorder="1" applyAlignment="1" applyProtection="1">
      <alignment horizontal="right"/>
    </xf>
    <xf numFmtId="165" fontId="8" fillId="6" borderId="93" xfId="2" applyNumberFormat="1" applyFill="1" applyBorder="1" applyProtection="1"/>
    <xf numFmtId="165" fontId="8" fillId="6" borderId="106" xfId="2" applyNumberFormat="1" applyFill="1" applyBorder="1" applyAlignment="1" applyProtection="1">
      <alignment horizontal="right"/>
    </xf>
    <xf numFmtId="165" fontId="8" fillId="6" borderId="94" xfId="2" applyNumberFormat="1" applyFill="1" applyBorder="1" applyProtection="1"/>
    <xf numFmtId="165" fontId="8" fillId="6" borderId="97" xfId="2" applyNumberFormat="1" applyFill="1" applyBorder="1" applyProtection="1"/>
    <xf numFmtId="0" fontId="12" fillId="0" borderId="0" xfId="0" applyFont="1" applyAlignment="1" applyProtection="1">
      <alignment horizontal="left"/>
    </xf>
    <xf numFmtId="0" fontId="16" fillId="0" borderId="0" xfId="0" applyFont="1" applyBorder="1" applyAlignment="1" applyProtection="1">
      <alignment horizontal="left"/>
    </xf>
    <xf numFmtId="0" fontId="12" fillId="0" borderId="0" xfId="0" applyFont="1" applyBorder="1" applyAlignment="1" applyProtection="1">
      <alignment horizontal="left"/>
    </xf>
    <xf numFmtId="0" fontId="12" fillId="0" borderId="0" xfId="0" applyNumberFormat="1" applyFont="1" applyBorder="1" applyAlignment="1" applyProtection="1">
      <alignment horizontal="left"/>
    </xf>
    <xf numFmtId="172" fontId="12" fillId="0" borderId="0" xfId="0" applyNumberFormat="1" applyFont="1" applyBorder="1" applyAlignment="1" applyProtection="1">
      <alignment horizontal="left"/>
    </xf>
    <xf numFmtId="0" fontId="16" fillId="0" borderId="120" xfId="0" applyFont="1" applyBorder="1" applyAlignment="1" applyProtection="1">
      <alignment horizontal="left"/>
    </xf>
    <xf numFmtId="0" fontId="12" fillId="0" borderId="125" xfId="0" applyFont="1" applyBorder="1" applyAlignment="1" applyProtection="1">
      <alignment horizontal="left"/>
    </xf>
    <xf numFmtId="0" fontId="12" fillId="0" borderId="87" xfId="0" applyFont="1" applyBorder="1" applyAlignment="1" applyProtection="1">
      <alignment horizontal="left"/>
    </xf>
    <xf numFmtId="0" fontId="12" fillId="0" borderId="87" xfId="0" applyFont="1" applyBorder="1" applyAlignment="1" applyProtection="1">
      <alignment horizontal="left" wrapText="1"/>
    </xf>
    <xf numFmtId="0" fontId="12" fillId="0" borderId="123" xfId="0" applyFont="1" applyBorder="1" applyAlignment="1" applyProtection="1">
      <alignment horizontal="left"/>
    </xf>
    <xf numFmtId="0" fontId="12" fillId="0" borderId="120" xfId="0" applyFont="1" applyBorder="1" applyAlignment="1" applyProtection="1">
      <alignment horizontal="left"/>
    </xf>
    <xf numFmtId="0" fontId="12" fillId="0" borderId="124" xfId="0" applyFont="1" applyBorder="1" applyAlignment="1" applyProtection="1">
      <alignment horizontal="left"/>
    </xf>
    <xf numFmtId="0" fontId="13" fillId="0" borderId="123" xfId="0" applyFont="1" applyBorder="1" applyAlignment="1" applyProtection="1">
      <alignment horizontal="left"/>
    </xf>
    <xf numFmtId="0" fontId="13" fillId="0" borderId="120" xfId="0" applyFont="1" applyBorder="1" applyAlignment="1" applyProtection="1">
      <alignment horizontal="left"/>
    </xf>
    <xf numFmtId="0" fontId="13" fillId="0" borderId="52" xfId="0" applyFont="1" applyBorder="1" applyAlignment="1" applyProtection="1">
      <alignment horizontal="left"/>
    </xf>
    <xf numFmtId="0" fontId="13" fillId="0" borderId="53" xfId="0" applyFont="1" applyBorder="1" applyAlignment="1" applyProtection="1">
      <alignment horizontal="left"/>
    </xf>
    <xf numFmtId="0" fontId="13" fillId="0" borderId="0" xfId="0" applyFont="1" applyAlignment="1" applyProtection="1">
      <alignment horizontal="left"/>
    </xf>
    <xf numFmtId="0" fontId="12" fillId="0" borderId="99" xfId="0" applyFont="1" applyBorder="1" applyProtection="1"/>
    <xf numFmtId="0" fontId="17" fillId="0" borderId="55" xfId="0" applyFont="1" applyBorder="1" applyProtection="1"/>
    <xf numFmtId="1" fontId="13" fillId="0" borderId="51" xfId="0" applyNumberFormat="1" applyFont="1" applyBorder="1" applyAlignment="1" applyProtection="1">
      <alignment horizontal="center"/>
    </xf>
    <xf numFmtId="1" fontId="13" fillId="0" borderId="51" xfId="0" applyNumberFormat="1" applyFont="1" applyBorder="1" applyProtection="1"/>
    <xf numFmtId="1" fontId="13" fillId="0" borderId="54" xfId="0" applyNumberFormat="1" applyFont="1" applyBorder="1" applyProtection="1"/>
    <xf numFmtId="1" fontId="13" fillId="0" borderId="0" xfId="0" applyNumberFormat="1" applyFont="1" applyAlignment="1" applyProtection="1">
      <alignment horizontal="center"/>
    </xf>
    <xf numFmtId="1" fontId="13" fillId="0" borderId="0" xfId="0" applyNumberFormat="1" applyFont="1" applyProtection="1"/>
    <xf numFmtId="0" fontId="17" fillId="0" borderId="0" xfId="0" applyFont="1" applyBorder="1" applyProtection="1"/>
    <xf numFmtId="1" fontId="13" fillId="0" borderId="0" xfId="0" applyNumberFormat="1" applyFont="1" applyBorder="1" applyAlignment="1" applyProtection="1">
      <alignment horizontal="center"/>
    </xf>
    <xf numFmtId="1" fontId="13" fillId="0" borderId="0" xfId="0" applyNumberFormat="1" applyFont="1" applyBorder="1" applyProtection="1"/>
    <xf numFmtId="19" fontId="22" fillId="0" borderId="78" xfId="2" applyNumberFormat="1" applyFont="1" applyFill="1" applyBorder="1" applyAlignment="1" applyProtection="1"/>
    <xf numFmtId="165" fontId="17" fillId="6" borderId="48" xfId="0" applyNumberFormat="1" applyFont="1" applyFill="1" applyBorder="1" applyAlignment="1" applyProtection="1">
      <alignment horizontal="center" vertical="center"/>
    </xf>
    <xf numFmtId="0" fontId="11" fillId="2" borderId="51" xfId="2" applyNumberFormat="1" applyFont="1" applyFill="1" applyBorder="1" applyAlignment="1" applyProtection="1">
      <alignment horizontal="center"/>
    </xf>
    <xf numFmtId="0" fontId="7" fillId="0" borderId="55" xfId="2" applyFont="1" applyBorder="1" applyAlignment="1" applyProtection="1">
      <alignment horizontal="center"/>
    </xf>
    <xf numFmtId="0" fontId="12" fillId="0" borderId="96" xfId="0" applyFont="1" applyBorder="1" applyAlignment="1" applyProtection="1">
      <alignment horizontal="left" vertical="center" wrapText="1"/>
    </xf>
    <xf numFmtId="174" fontId="28" fillId="0" borderId="117" xfId="2" applyNumberFormat="1" applyFont="1" applyBorder="1" applyAlignment="1" applyProtection="1">
      <alignment horizontal="right"/>
      <protection locked="0"/>
    </xf>
    <xf numFmtId="174" fontId="28" fillId="0" borderId="114" xfId="2" applyNumberFormat="1" applyFont="1" applyBorder="1" applyAlignment="1" applyProtection="1">
      <alignment horizontal="right"/>
      <protection locked="0"/>
    </xf>
    <xf numFmtId="174" fontId="28" fillId="0" borderId="116" xfId="2" applyNumberFormat="1" applyFont="1" applyBorder="1" applyAlignment="1" applyProtection="1">
      <alignment horizontal="right"/>
      <protection locked="0"/>
    </xf>
    <xf numFmtId="174" fontId="28" fillId="0" borderId="113" xfId="2" applyNumberFormat="1" applyFont="1" applyBorder="1" applyAlignment="1" applyProtection="1">
      <alignment horizontal="right"/>
      <protection locked="0"/>
    </xf>
    <xf numFmtId="0" fontId="1" fillId="0" borderId="53" xfId="2" applyFont="1" applyBorder="1" applyAlignment="1" applyProtection="1">
      <alignment horizontal="left" indent="2"/>
    </xf>
    <xf numFmtId="8" fontId="28" fillId="4" borderId="29" xfId="1" applyFont="1" applyFill="1" applyBorder="1" applyAlignment="1" applyProtection="1">
      <alignment horizontal="center"/>
    </xf>
    <xf numFmtId="0" fontId="3" fillId="0" borderId="78" xfId="2" applyFont="1" applyBorder="1" applyAlignment="1" applyProtection="1">
      <alignment horizontal="center"/>
    </xf>
    <xf numFmtId="165" fontId="28" fillId="0" borderId="53" xfId="2" applyNumberFormat="1" applyFont="1" applyBorder="1" applyProtection="1">
      <protection locked="0"/>
    </xf>
    <xf numFmtId="165" fontId="28" fillId="0" borderId="57" xfId="2" applyNumberFormat="1" applyFont="1" applyBorder="1" applyProtection="1">
      <protection locked="0"/>
    </xf>
    <xf numFmtId="165" fontId="28" fillId="0" borderId="67" xfId="2" applyNumberFormat="1" applyFont="1" applyBorder="1" applyProtection="1">
      <protection locked="0"/>
    </xf>
    <xf numFmtId="165" fontId="28" fillId="0" borderId="54" xfId="2" applyNumberFormat="1" applyFont="1" applyBorder="1" applyProtection="1">
      <protection locked="0"/>
    </xf>
    <xf numFmtId="165" fontId="28" fillId="0" borderId="98" xfId="2" applyNumberFormat="1" applyFont="1" applyBorder="1" applyProtection="1">
      <protection locked="0"/>
    </xf>
    <xf numFmtId="165" fontId="28" fillId="0" borderId="72" xfId="2" applyNumberFormat="1" applyFont="1" applyBorder="1" applyProtection="1">
      <protection locked="0"/>
    </xf>
    <xf numFmtId="8" fontId="28" fillId="0" borderId="38" xfId="1" applyFont="1" applyBorder="1" applyAlignment="1" applyProtection="1">
      <alignment horizontal="center"/>
      <protection locked="0"/>
    </xf>
    <xf numFmtId="8" fontId="28" fillId="0" borderId="19" xfId="1" applyFont="1" applyBorder="1" applyAlignment="1" applyProtection="1">
      <alignment horizontal="center"/>
      <protection locked="0"/>
    </xf>
    <xf numFmtId="8" fontId="28" fillId="0" borderId="83" xfId="1" applyFont="1" applyBorder="1" applyAlignment="1" applyProtection="1">
      <alignment horizontal="center"/>
      <protection locked="0"/>
    </xf>
    <xf numFmtId="8" fontId="28" fillId="0" borderId="85" xfId="1" applyFont="1" applyBorder="1" applyAlignment="1" applyProtection="1">
      <alignment horizontal="center"/>
      <protection locked="0"/>
    </xf>
    <xf numFmtId="8" fontId="28" fillId="0" borderId="41" xfId="1" applyFont="1" applyBorder="1" applyAlignment="1" applyProtection="1">
      <alignment horizontal="center"/>
      <protection locked="0"/>
    </xf>
    <xf numFmtId="8" fontId="28" fillId="0" borderId="107" xfId="1" applyFont="1" applyBorder="1" applyAlignment="1" applyProtection="1">
      <alignment horizontal="center"/>
      <protection locked="0"/>
    </xf>
    <xf numFmtId="8" fontId="17" fillId="0" borderId="27" xfId="1" applyFont="1" applyBorder="1" applyAlignment="1" applyProtection="1">
      <alignment horizontal="center"/>
      <protection locked="0"/>
    </xf>
    <xf numFmtId="8" fontId="17" fillId="0" borderId="18" xfId="1" applyFont="1" applyBorder="1" applyAlignment="1" applyProtection="1">
      <alignment horizontal="center"/>
      <protection locked="0"/>
    </xf>
    <xf numFmtId="8" fontId="17" fillId="0" borderId="19" xfId="1" applyFont="1" applyBorder="1" applyAlignment="1" applyProtection="1">
      <alignment horizontal="center"/>
      <protection locked="0"/>
    </xf>
    <xf numFmtId="8" fontId="17" fillId="0" borderId="9" xfId="1" applyFont="1" applyBorder="1" applyAlignment="1" applyProtection="1">
      <alignment horizontal="center"/>
      <protection locked="0"/>
    </xf>
    <xf numFmtId="8" fontId="17" fillId="0" borderId="10" xfId="1" applyFont="1" applyBorder="1" applyAlignment="1" applyProtection="1">
      <alignment horizontal="center"/>
      <protection locked="0"/>
    </xf>
    <xf numFmtId="8" fontId="17" fillId="0" borderId="24" xfId="1" applyFont="1" applyBorder="1" applyAlignment="1" applyProtection="1">
      <alignment horizontal="center"/>
      <protection locked="0"/>
    </xf>
    <xf numFmtId="8" fontId="17" fillId="0" borderId="25" xfId="1" applyFont="1" applyBorder="1" applyAlignment="1" applyProtection="1">
      <alignment horizontal="center"/>
      <protection locked="0"/>
    </xf>
    <xf numFmtId="8" fontId="17" fillId="0" borderId="34" xfId="1" applyFont="1" applyBorder="1" applyAlignment="1" applyProtection="1">
      <alignment horizontal="center"/>
      <protection locked="0"/>
    </xf>
    <xf numFmtId="8" fontId="17" fillId="0" borderId="26" xfId="1" applyFont="1" applyBorder="1" applyAlignment="1" applyProtection="1">
      <alignment horizontal="center"/>
      <protection locked="0"/>
    </xf>
    <xf numFmtId="8" fontId="17" fillId="0" borderId="33" xfId="1" applyFont="1" applyBorder="1" applyAlignment="1" applyProtection="1">
      <alignment horizontal="center"/>
      <protection locked="0"/>
    </xf>
    <xf numFmtId="8" fontId="17" fillId="0" borderId="41" xfId="1" applyFont="1" applyBorder="1" applyAlignment="1" applyProtection="1">
      <alignment horizontal="center"/>
      <protection locked="0"/>
    </xf>
    <xf numFmtId="8" fontId="17" fillId="0" borderId="15" xfId="1" applyFont="1" applyBorder="1" applyAlignment="1" applyProtection="1">
      <alignment horizontal="center"/>
      <protection locked="0"/>
    </xf>
    <xf numFmtId="8" fontId="17" fillId="0" borderId="31" xfId="1" applyFont="1" applyBorder="1" applyAlignment="1" applyProtection="1">
      <alignment horizontal="center"/>
      <protection locked="0"/>
    </xf>
    <xf numFmtId="8" fontId="17" fillId="0" borderId="38" xfId="1" applyFont="1" applyBorder="1" applyAlignment="1" applyProtection="1">
      <alignment horizontal="center"/>
      <protection locked="0"/>
    </xf>
    <xf numFmtId="8" fontId="17" fillId="0" borderId="28" xfId="1" applyFont="1" applyBorder="1" applyAlignment="1" applyProtection="1">
      <alignment horizontal="center"/>
      <protection locked="0"/>
    </xf>
    <xf numFmtId="8" fontId="17" fillId="0" borderId="43" xfId="1" applyFont="1" applyBorder="1" applyAlignment="1" applyProtection="1">
      <alignment horizontal="center"/>
      <protection locked="0"/>
    </xf>
    <xf numFmtId="8" fontId="17" fillId="0" borderId="44" xfId="1" applyFont="1" applyBorder="1" applyAlignment="1" applyProtection="1">
      <alignment horizontal="center"/>
      <protection locked="0"/>
    </xf>
    <xf numFmtId="8" fontId="17" fillId="0" borderId="45" xfId="1" applyFont="1" applyBorder="1" applyAlignment="1" applyProtection="1">
      <alignment horizontal="center"/>
      <protection locked="0"/>
    </xf>
    <xf numFmtId="8" fontId="17" fillId="0" borderId="46" xfId="1" applyFont="1" applyBorder="1" applyAlignment="1" applyProtection="1">
      <alignment horizontal="center"/>
      <protection locked="0"/>
    </xf>
    <xf numFmtId="8" fontId="17" fillId="0" borderId="83" xfId="1" applyFont="1" applyBorder="1" applyAlignment="1" applyProtection="1">
      <alignment horizontal="center"/>
      <protection locked="0"/>
    </xf>
    <xf numFmtId="8" fontId="17" fillId="0" borderId="84" xfId="1" applyFont="1" applyBorder="1" applyAlignment="1" applyProtection="1">
      <alignment horizontal="center"/>
      <protection locked="0"/>
    </xf>
    <xf numFmtId="8" fontId="17" fillId="0" borderId="85" xfId="1" applyFont="1" applyBorder="1" applyAlignment="1" applyProtection="1">
      <alignment horizontal="center"/>
      <protection locked="0"/>
    </xf>
    <xf numFmtId="8" fontId="17" fillId="0" borderId="86" xfId="1" applyFont="1" applyBorder="1" applyAlignment="1" applyProtection="1">
      <alignment horizontal="center"/>
      <protection locked="0"/>
    </xf>
    <xf numFmtId="8" fontId="17" fillId="4" borderId="126" xfId="1" applyFont="1" applyFill="1" applyBorder="1" applyAlignment="1" applyProtection="1">
      <alignment horizontal="center"/>
    </xf>
    <xf numFmtId="8" fontId="17" fillId="4" borderId="35" xfId="1" applyFont="1" applyFill="1" applyBorder="1" applyAlignment="1" applyProtection="1">
      <alignment horizontal="right"/>
    </xf>
    <xf numFmtId="165" fontId="17" fillId="6" borderId="127" xfId="2" applyNumberFormat="1" applyFont="1" applyFill="1" applyBorder="1" applyAlignment="1" applyProtection="1">
      <alignment horizontal="right"/>
    </xf>
    <xf numFmtId="165" fontId="17" fillId="6" borderId="127" xfId="2" applyNumberFormat="1" applyFont="1" applyFill="1" applyBorder="1" applyProtection="1"/>
    <xf numFmtId="165" fontId="17" fillId="6" borderId="128" xfId="2" applyNumberFormat="1" applyFont="1" applyFill="1" applyBorder="1" applyAlignment="1" applyProtection="1">
      <alignment horizontal="right"/>
    </xf>
    <xf numFmtId="165" fontId="17" fillId="6" borderId="128" xfId="2" applyNumberFormat="1" applyFont="1" applyFill="1" applyBorder="1" applyProtection="1"/>
    <xf numFmtId="165" fontId="28" fillId="0" borderId="128" xfId="2" applyNumberFormat="1" applyFont="1" applyBorder="1" applyProtection="1">
      <protection locked="0"/>
    </xf>
    <xf numFmtId="165" fontId="28" fillId="0" borderId="127" xfId="2" applyNumberFormat="1" applyFont="1" applyBorder="1" applyAlignment="1" applyProtection="1">
      <alignment horizontal="right"/>
      <protection locked="0"/>
    </xf>
    <xf numFmtId="165" fontId="28" fillId="0" borderId="127" xfId="2" applyNumberFormat="1" applyFont="1" applyBorder="1" applyProtection="1">
      <protection locked="0"/>
    </xf>
    <xf numFmtId="165" fontId="28" fillId="0" borderId="129" xfId="2" applyNumberFormat="1" applyFont="1" applyBorder="1" applyAlignment="1" applyProtection="1">
      <alignment horizontal="right"/>
      <protection locked="0"/>
    </xf>
    <xf numFmtId="165" fontId="28" fillId="0" borderId="129" xfId="2" applyNumberFormat="1" applyFont="1" applyBorder="1" applyProtection="1">
      <protection locked="0"/>
    </xf>
    <xf numFmtId="165" fontId="17" fillId="6" borderId="129" xfId="2" applyNumberFormat="1" applyFont="1" applyFill="1" applyBorder="1" applyProtection="1"/>
    <xf numFmtId="165" fontId="28" fillId="0" borderId="128" xfId="2" applyNumberFormat="1" applyFont="1" applyBorder="1" applyAlignment="1" applyProtection="1">
      <alignment horizontal="right"/>
      <protection locked="0"/>
    </xf>
    <xf numFmtId="0" fontId="11" fillId="2" borderId="134" xfId="2" applyFont="1" applyFill="1" applyBorder="1" applyAlignment="1" applyProtection="1">
      <alignment horizontal="center" vertical="center" wrapText="1"/>
    </xf>
    <xf numFmtId="0" fontId="11" fillId="2" borderId="134" xfId="2" applyNumberFormat="1" applyFont="1" applyFill="1" applyBorder="1" applyAlignment="1" applyProtection="1">
      <alignment horizontal="center" vertical="center"/>
    </xf>
    <xf numFmtId="0" fontId="28" fillId="0" borderId="135" xfId="2" applyFont="1" applyBorder="1" applyAlignment="1" applyProtection="1">
      <alignment horizontal="left" vertical="top" wrapText="1"/>
      <protection locked="0"/>
    </xf>
    <xf numFmtId="0" fontId="28" fillId="0" borderId="136" xfId="2" applyFont="1" applyBorder="1" applyAlignment="1" applyProtection="1">
      <alignment horizontal="left" vertical="top" wrapText="1"/>
      <protection locked="0"/>
    </xf>
    <xf numFmtId="0" fontId="28" fillId="0" borderId="137" xfId="2" applyFont="1" applyBorder="1" applyAlignment="1" applyProtection="1">
      <alignment horizontal="left" vertical="top" wrapText="1"/>
      <protection locked="0"/>
    </xf>
    <xf numFmtId="165" fontId="28" fillId="0" borderId="135" xfId="2" applyNumberFormat="1" applyFont="1" applyBorder="1" applyAlignment="1" applyProtection="1">
      <alignment horizontal="right"/>
      <protection locked="0"/>
    </xf>
    <xf numFmtId="174" fontId="28" fillId="0" borderId="135" xfId="2" applyNumberFormat="1" applyFont="1" applyBorder="1" applyAlignment="1" applyProtection="1">
      <alignment horizontal="right"/>
      <protection locked="0"/>
    </xf>
    <xf numFmtId="165" fontId="28" fillId="0" borderId="136" xfId="2" applyNumberFormat="1" applyFont="1" applyBorder="1" applyAlignment="1" applyProtection="1">
      <alignment horizontal="right"/>
      <protection locked="0"/>
    </xf>
    <xf numFmtId="174" fontId="28" fillId="0" borderId="136" xfId="2" applyNumberFormat="1" applyFont="1" applyBorder="1" applyAlignment="1" applyProtection="1">
      <alignment horizontal="right"/>
      <protection locked="0"/>
    </xf>
    <xf numFmtId="165" fontId="28" fillId="0" borderId="137" xfId="2" applyNumberFormat="1" applyFont="1" applyBorder="1" applyAlignment="1" applyProtection="1">
      <alignment horizontal="right"/>
      <protection locked="0"/>
    </xf>
    <xf numFmtId="174" fontId="28" fillId="0" borderId="137" xfId="2" applyNumberFormat="1" applyFont="1" applyBorder="1" applyAlignment="1" applyProtection="1">
      <alignment horizontal="right"/>
      <protection locked="0"/>
    </xf>
    <xf numFmtId="165" fontId="29" fillId="9" borderId="138" xfId="2" applyNumberFormat="1" applyFont="1" applyFill="1" applyBorder="1" applyProtection="1"/>
    <xf numFmtId="165" fontId="17" fillId="6" borderId="139" xfId="2" applyNumberFormat="1" applyFont="1" applyFill="1" applyBorder="1" applyAlignment="1" applyProtection="1">
      <alignment horizontal="right"/>
    </xf>
    <xf numFmtId="174" fontId="28" fillId="0" borderId="140" xfId="2" applyNumberFormat="1" applyFont="1" applyBorder="1" applyAlignment="1" applyProtection="1">
      <alignment horizontal="right"/>
      <protection locked="0"/>
    </xf>
    <xf numFmtId="165" fontId="17" fillId="6" borderId="141" xfId="2" applyNumberFormat="1" applyFont="1" applyFill="1" applyBorder="1" applyAlignment="1" applyProtection="1">
      <alignment horizontal="right"/>
    </xf>
    <xf numFmtId="174" fontId="28" fillId="0" borderId="142" xfId="2" applyNumberFormat="1" applyFont="1" applyBorder="1" applyAlignment="1" applyProtection="1">
      <alignment horizontal="right"/>
      <protection locked="0"/>
    </xf>
    <xf numFmtId="165" fontId="17" fillId="6" borderId="143" xfId="2" applyNumberFormat="1" applyFont="1" applyFill="1" applyBorder="1" applyAlignment="1" applyProtection="1">
      <alignment horizontal="right"/>
    </xf>
    <xf numFmtId="165" fontId="17" fillId="6" borderId="144" xfId="2" applyNumberFormat="1" applyFont="1" applyFill="1" applyBorder="1" applyAlignment="1" applyProtection="1">
      <alignment horizontal="right"/>
    </xf>
    <xf numFmtId="165" fontId="17" fillId="6" borderId="145" xfId="2" applyNumberFormat="1" applyFont="1" applyFill="1" applyBorder="1" applyAlignment="1" applyProtection="1">
      <alignment horizontal="right"/>
    </xf>
    <xf numFmtId="174" fontId="28" fillId="0" borderId="146" xfId="2" applyNumberFormat="1" applyFont="1" applyBorder="1" applyAlignment="1" applyProtection="1">
      <alignment horizontal="right"/>
      <protection locked="0"/>
    </xf>
    <xf numFmtId="0" fontId="8" fillId="0" borderId="130" xfId="2" applyBorder="1" applyAlignment="1" applyProtection="1">
      <alignment horizontal="left" wrapText="1"/>
    </xf>
    <xf numFmtId="0" fontId="8" fillId="0" borderId="130" xfId="2" applyBorder="1" applyAlignment="1" applyProtection="1">
      <alignment horizontal="left" indent="2"/>
    </xf>
    <xf numFmtId="165" fontId="8" fillId="0" borderId="130" xfId="2" applyNumberFormat="1" applyBorder="1" applyAlignment="1" applyProtection="1">
      <alignment horizontal="left" indent="2"/>
    </xf>
    <xf numFmtId="0" fontId="8" fillId="0" borderId="56" xfId="2" applyBorder="1" applyProtection="1"/>
    <xf numFmtId="174" fontId="28" fillId="0" borderId="147" xfId="2" applyNumberFormat="1" applyFont="1" applyBorder="1" applyAlignment="1" applyProtection="1">
      <alignment horizontal="right"/>
      <protection locked="0"/>
    </xf>
    <xf numFmtId="165" fontId="17" fillId="6" borderId="148" xfId="2" applyNumberFormat="1" applyFont="1" applyFill="1" applyBorder="1" applyAlignment="1" applyProtection="1">
      <alignment horizontal="right"/>
    </xf>
    <xf numFmtId="174" fontId="28" fillId="0" borderId="132" xfId="2" applyNumberFormat="1" applyFont="1" applyBorder="1" applyAlignment="1" applyProtection="1">
      <alignment horizontal="right"/>
      <protection locked="0"/>
    </xf>
    <xf numFmtId="0" fontId="11" fillId="2" borderId="149" xfId="2" applyNumberFormat="1" applyFont="1" applyFill="1" applyBorder="1" applyAlignment="1" applyProtection="1">
      <alignment horizontal="center" vertical="center"/>
    </xf>
    <xf numFmtId="174" fontId="28" fillId="0" borderId="150" xfId="2" applyNumberFormat="1" applyFont="1" applyBorder="1" applyAlignment="1" applyProtection="1">
      <alignment horizontal="right"/>
      <protection locked="0"/>
    </xf>
    <xf numFmtId="0" fontId="11" fillId="2" borderId="151" xfId="2" applyNumberFormat="1" applyFont="1" applyFill="1" applyBorder="1" applyAlignment="1" applyProtection="1">
      <alignment horizontal="center" vertical="center"/>
    </xf>
    <xf numFmtId="0" fontId="2" fillId="0" borderId="128" xfId="2" applyFont="1" applyBorder="1" applyAlignment="1" applyProtection="1">
      <alignment horizontal="left" indent="1"/>
    </xf>
    <xf numFmtId="0" fontId="13" fillId="0" borderId="0" xfId="0" applyFont="1" applyBorder="1" applyAlignment="1" applyProtection="1">
      <alignment horizontal="left"/>
    </xf>
    <xf numFmtId="0" fontId="27" fillId="0" borderId="99" xfId="2" applyFont="1" applyBorder="1" applyAlignment="1" applyProtection="1">
      <alignment horizontal="left" vertical="top" wrapText="1"/>
    </xf>
    <xf numFmtId="0" fontId="27" fillId="0" borderId="99" xfId="2" applyFont="1" applyBorder="1" applyAlignment="1" applyProtection="1">
      <alignment horizontal="left" wrapText="1"/>
    </xf>
    <xf numFmtId="0" fontId="12" fillId="0" borderId="152" xfId="0" applyFont="1" applyBorder="1" applyAlignment="1" applyProtection="1">
      <alignment horizontal="left"/>
    </xf>
    <xf numFmtId="0" fontId="8" fillId="0" borderId="154" xfId="2" applyBorder="1" applyProtection="1"/>
    <xf numFmtId="0" fontId="8" fillId="0" borderId="70" xfId="2" applyBorder="1" applyProtection="1"/>
    <xf numFmtId="0" fontId="8" fillId="0" borderId="57" xfId="2" applyBorder="1" applyProtection="1"/>
    <xf numFmtId="0" fontId="0" fillId="0" borderId="106" xfId="0" applyBorder="1"/>
    <xf numFmtId="0" fontId="8" fillId="0" borderId="0" xfId="2" applyAlignment="1" applyProtection="1">
      <alignment horizontal="center"/>
    </xf>
    <xf numFmtId="0" fontId="14" fillId="0" borderId="0" xfId="2" applyFont="1" applyBorder="1" applyAlignment="1" applyProtection="1"/>
    <xf numFmtId="169" fontId="12" fillId="0" borderId="153" xfId="2" applyNumberFormat="1" applyFont="1" applyBorder="1" applyAlignment="1" applyProtection="1">
      <alignment horizontal="left" vertical="top" wrapText="1"/>
    </xf>
    <xf numFmtId="0" fontId="8" fillId="0" borderId="53" xfId="2" applyBorder="1" applyAlignment="1" applyProtection="1">
      <alignment horizontal="center"/>
    </xf>
    <xf numFmtId="0" fontId="12" fillId="0" borderId="153" xfId="0" applyFont="1" applyBorder="1" applyAlignment="1" applyProtection="1">
      <alignment horizontal="left"/>
    </xf>
    <xf numFmtId="169" fontId="22" fillId="0" borderId="78" xfId="2" applyNumberFormat="1" applyFont="1" applyBorder="1" applyAlignment="1" applyProtection="1">
      <alignment vertical="top"/>
    </xf>
    <xf numFmtId="0" fontId="20" fillId="0" borderId="0" xfId="0" applyFont="1" applyBorder="1" applyAlignment="1" applyProtection="1">
      <alignment horizontal="left"/>
    </xf>
    <xf numFmtId="0" fontId="20" fillId="0" borderId="120" xfId="0" applyFont="1" applyBorder="1" applyAlignment="1" applyProtection="1">
      <alignment horizontal="left"/>
    </xf>
    <xf numFmtId="0" fontId="12" fillId="0" borderId="161" xfId="0" applyFont="1" applyBorder="1" applyAlignment="1" applyProtection="1">
      <alignment horizontal="left"/>
    </xf>
    <xf numFmtId="0" fontId="12" fillId="0" borderId="162" xfId="0" applyFont="1" applyBorder="1" applyAlignment="1" applyProtection="1">
      <alignment vertical="center"/>
    </xf>
    <xf numFmtId="0" fontId="12" fillId="0" borderId="163" xfId="0" applyFont="1" applyBorder="1" applyAlignment="1" applyProtection="1">
      <alignment vertical="center"/>
    </xf>
    <xf numFmtId="0" fontId="11" fillId="2" borderId="164" xfId="2" applyFont="1" applyFill="1" applyBorder="1" applyProtection="1"/>
    <xf numFmtId="0" fontId="2" fillId="0" borderId="165" xfId="2" applyFont="1" applyBorder="1" applyAlignment="1" applyProtection="1">
      <alignment horizontal="left" indent="1"/>
    </xf>
    <xf numFmtId="0" fontId="12" fillId="0" borderId="162" xfId="0" applyFont="1" applyBorder="1" applyAlignment="1" applyProtection="1">
      <alignment vertical="top"/>
    </xf>
    <xf numFmtId="0" fontId="12" fillId="0" borderId="163" xfId="0" applyFont="1" applyBorder="1" applyAlignment="1" applyProtection="1">
      <alignment vertical="top"/>
    </xf>
    <xf numFmtId="0" fontId="12" fillId="0" borderId="134" xfId="0" applyFont="1" applyBorder="1" applyAlignment="1" applyProtection="1">
      <alignment vertical="top" wrapText="1"/>
    </xf>
    <xf numFmtId="0" fontId="8" fillId="0" borderId="111" xfId="2" applyBorder="1" applyProtection="1"/>
    <xf numFmtId="0" fontId="1" fillId="0" borderId="166" xfId="2" applyFont="1" applyBorder="1" applyAlignment="1" applyProtection="1">
      <alignment horizontal="left" indent="2"/>
    </xf>
    <xf numFmtId="0" fontId="13" fillId="0" borderId="155" xfId="0" applyFont="1" applyBorder="1" applyAlignment="1" applyProtection="1">
      <alignment horizontal="left"/>
    </xf>
    <xf numFmtId="0" fontId="23" fillId="0" borderId="53" xfId="0" applyFont="1" applyBorder="1" applyAlignment="1" applyProtection="1">
      <alignment horizontal="center"/>
    </xf>
    <xf numFmtId="172" fontId="12" fillId="0" borderId="155" xfId="0" applyNumberFormat="1" applyFont="1" applyBorder="1" applyAlignment="1" applyProtection="1">
      <alignment horizontal="left" vertical="top" wrapText="1"/>
    </xf>
    <xf numFmtId="172" fontId="12" fillId="0" borderId="0" xfId="0" applyNumberFormat="1" applyFont="1" applyBorder="1" applyAlignment="1" applyProtection="1">
      <alignment horizontal="left" vertical="top" wrapText="1"/>
    </xf>
    <xf numFmtId="172" fontId="12" fillId="0" borderId="157" xfId="0" applyNumberFormat="1" applyFont="1" applyBorder="1" applyAlignment="1" applyProtection="1">
      <alignment horizontal="left" vertical="top" wrapText="1"/>
    </xf>
    <xf numFmtId="0" fontId="14" fillId="0" borderId="0" xfId="2" applyFont="1" applyBorder="1" applyAlignment="1" applyProtection="1">
      <alignment horizontal="center"/>
    </xf>
    <xf numFmtId="0" fontId="0" fillId="0" borderId="156" xfId="0" applyBorder="1" applyAlignment="1">
      <alignment horizontal="left" vertical="top" wrapText="1"/>
    </xf>
    <xf numFmtId="0" fontId="0" fillId="0" borderId="152" xfId="0" applyBorder="1" applyAlignment="1">
      <alignment horizontal="left" vertical="top" wrapText="1"/>
    </xf>
    <xf numFmtId="0" fontId="0" fillId="0" borderId="158" xfId="0" applyBorder="1" applyAlignment="1">
      <alignment horizontal="left" vertical="top" wrapText="1"/>
    </xf>
    <xf numFmtId="0" fontId="38" fillId="10" borderId="134" xfId="2" applyFont="1" applyFill="1" applyBorder="1" applyAlignment="1" applyProtection="1">
      <alignment horizontal="left" indent="1"/>
    </xf>
    <xf numFmtId="0" fontId="38" fillId="9" borderId="159" xfId="2" applyFont="1" applyFill="1" applyBorder="1" applyAlignment="1" applyProtection="1">
      <alignment horizontal="left" indent="1"/>
    </xf>
    <xf numFmtId="0" fontId="38" fillId="9" borderId="131" xfId="2" applyFont="1" applyFill="1" applyBorder="1" applyAlignment="1" applyProtection="1">
      <alignment horizontal="left" indent="1"/>
    </xf>
    <xf numFmtId="0" fontId="38" fillId="9" borderId="133" xfId="2" applyFont="1" applyFill="1" applyBorder="1" applyAlignment="1" applyProtection="1">
      <alignment horizontal="left" indent="1"/>
    </xf>
    <xf numFmtId="0" fontId="14" fillId="0" borderId="130" xfId="2" applyFont="1" applyBorder="1" applyAlignment="1" applyProtection="1">
      <alignment horizontal="center"/>
    </xf>
    <xf numFmtId="169" fontId="22" fillId="0" borderId="0" xfId="2" applyNumberFormat="1" applyFont="1" applyBorder="1" applyAlignment="1" applyProtection="1">
      <alignment horizontal="center"/>
    </xf>
    <xf numFmtId="0" fontId="11" fillId="2" borderId="51" xfId="2" applyNumberFormat="1" applyFont="1" applyFill="1" applyBorder="1" applyAlignment="1" applyProtection="1">
      <alignment horizontal="center"/>
    </xf>
    <xf numFmtId="0" fontId="5" fillId="0" borderId="55" xfId="2" applyFont="1" applyBorder="1" applyAlignment="1" applyProtection="1">
      <alignment horizontal="center"/>
    </xf>
    <xf numFmtId="0" fontId="5" fillId="0" borderId="54" xfId="2" applyFont="1" applyBorder="1" applyAlignment="1" applyProtection="1">
      <alignment horizontal="center"/>
    </xf>
    <xf numFmtId="169" fontId="35" fillId="0" borderId="111" xfId="2" applyNumberFormat="1" applyFont="1" applyBorder="1" applyAlignment="1" applyProtection="1">
      <alignment horizontal="left" vertical="top" wrapText="1"/>
    </xf>
    <xf numFmtId="0" fontId="14" fillId="0" borderId="55" xfId="2" applyFont="1" applyBorder="1" applyAlignment="1" applyProtection="1">
      <alignment horizontal="left"/>
    </xf>
    <xf numFmtId="0" fontId="14" fillId="0" borderId="51" xfId="2" applyFont="1" applyBorder="1" applyAlignment="1" applyProtection="1">
      <alignment horizontal="left"/>
    </xf>
    <xf numFmtId="0" fontId="14" fillId="0" borderId="54" xfId="2" applyFont="1" applyBorder="1" applyAlignment="1" applyProtection="1">
      <alignment horizontal="left"/>
    </xf>
    <xf numFmtId="168" fontId="20" fillId="0" borderId="55" xfId="2" applyNumberFormat="1" applyFont="1" applyBorder="1" applyAlignment="1" applyProtection="1">
      <alignment horizontal="left"/>
    </xf>
    <xf numFmtId="168" fontId="20" fillId="0" borderId="51" xfId="2" applyNumberFormat="1" applyFont="1" applyBorder="1" applyAlignment="1" applyProtection="1">
      <alignment horizontal="left"/>
    </xf>
    <xf numFmtId="168" fontId="20" fillId="0" borderId="54" xfId="2" applyNumberFormat="1" applyFont="1" applyBorder="1" applyAlignment="1" applyProtection="1">
      <alignment horizontal="left"/>
    </xf>
    <xf numFmtId="0" fontId="7" fillId="0" borderId="55" xfId="2" applyFont="1" applyBorder="1" applyAlignment="1" applyProtection="1">
      <alignment horizontal="center"/>
    </xf>
    <xf numFmtId="0" fontId="8" fillId="0" borderId="54" xfId="2" applyBorder="1" applyAlignment="1" applyProtection="1">
      <alignment horizontal="center"/>
    </xf>
    <xf numFmtId="0" fontId="11" fillId="2" borderId="54" xfId="2" applyNumberFormat="1" applyFont="1" applyFill="1" applyBorder="1" applyAlignment="1" applyProtection="1">
      <alignment horizontal="center"/>
    </xf>
    <xf numFmtId="4" fontId="7" fillId="0" borderId="55" xfId="2" applyNumberFormat="1" applyFont="1" applyBorder="1" applyAlignment="1" applyProtection="1">
      <alignment horizontal="center"/>
    </xf>
    <xf numFmtId="4" fontId="8" fillId="0" borderId="54" xfId="2" applyNumberFormat="1" applyBorder="1" applyAlignment="1" applyProtection="1">
      <alignment horizontal="center"/>
    </xf>
    <xf numFmtId="0" fontId="14" fillId="0" borderId="51" xfId="0" applyFont="1" applyBorder="1" applyAlignment="1" applyProtection="1">
      <alignment horizontal="center"/>
    </xf>
    <xf numFmtId="0" fontId="14" fillId="0" borderId="54" xfId="0" applyFont="1" applyBorder="1" applyAlignment="1" applyProtection="1">
      <alignment horizontal="center"/>
    </xf>
    <xf numFmtId="167" fontId="20" fillId="0" borderId="51" xfId="0" applyNumberFormat="1" applyFont="1" applyBorder="1" applyAlignment="1" applyProtection="1">
      <alignment horizontal="right"/>
    </xf>
    <xf numFmtId="167" fontId="20" fillId="0" borderId="54" xfId="0" applyNumberFormat="1" applyFont="1" applyBorder="1" applyAlignment="1" applyProtection="1">
      <alignment horizontal="right"/>
    </xf>
    <xf numFmtId="167" fontId="20" fillId="0" borderId="55" xfId="0" applyNumberFormat="1" applyFont="1" applyBorder="1" applyAlignment="1" applyProtection="1">
      <alignment horizontal="left"/>
    </xf>
    <xf numFmtId="167" fontId="20" fillId="0" borderId="54" xfId="0" applyNumberFormat="1" applyFont="1" applyBorder="1" applyAlignment="1" applyProtection="1">
      <alignment horizontal="left"/>
    </xf>
    <xf numFmtId="0" fontId="12" fillId="0" borderId="88" xfId="0" applyFont="1" applyBorder="1" applyAlignment="1" applyProtection="1">
      <alignment horizontal="left" vertical="center"/>
    </xf>
    <xf numFmtId="0" fontId="12" fillId="0" borderId="95" xfId="0" applyFont="1" applyBorder="1" applyAlignment="1" applyProtection="1">
      <alignment horizontal="left" vertical="center" wrapText="1"/>
    </xf>
    <xf numFmtId="0" fontId="12" fillId="0" borderId="96" xfId="0" applyFont="1" applyBorder="1" applyAlignment="1" applyProtection="1">
      <alignment horizontal="left" vertical="center" wrapText="1"/>
    </xf>
    <xf numFmtId="0" fontId="14" fillId="0" borderId="90" xfId="0" applyFont="1" applyBorder="1" applyAlignment="1" applyProtection="1">
      <alignment horizontal="center"/>
    </xf>
    <xf numFmtId="0" fontId="14" fillId="0" borderId="111" xfId="0" applyFont="1" applyBorder="1" applyAlignment="1" applyProtection="1">
      <alignment horizontal="center"/>
    </xf>
    <xf numFmtId="0" fontId="14" fillId="0" borderId="99" xfId="0" applyFont="1" applyBorder="1" applyAlignment="1" applyProtection="1">
      <alignment horizontal="center"/>
    </xf>
    <xf numFmtId="167" fontId="20" fillId="0" borderId="53" xfId="0" applyNumberFormat="1" applyFont="1" applyBorder="1" applyAlignment="1" applyProtection="1">
      <alignment horizontal="right"/>
    </xf>
    <xf numFmtId="167" fontId="20" fillId="0" borderId="53" xfId="0" applyNumberFormat="1" applyFont="1" applyBorder="1" applyAlignment="1" applyProtection="1">
      <alignment horizontal="left"/>
    </xf>
    <xf numFmtId="0" fontId="14" fillId="0" borderId="55" xfId="0" applyFont="1" applyBorder="1" applyAlignment="1" applyProtection="1">
      <alignment horizontal="center"/>
    </xf>
    <xf numFmtId="0" fontId="14" fillId="0" borderId="19" xfId="0" applyFont="1" applyBorder="1" applyAlignment="1" applyProtection="1">
      <alignment horizontal="center"/>
    </xf>
    <xf numFmtId="0" fontId="24" fillId="7" borderId="19" xfId="0" applyFont="1" applyFill="1" applyBorder="1" applyAlignment="1" applyProtection="1">
      <alignment horizontal="center"/>
    </xf>
    <xf numFmtId="0" fontId="26" fillId="0" borderId="0" xfId="0" applyFont="1" applyAlignment="1" applyProtection="1">
      <alignment horizontal="center"/>
    </xf>
    <xf numFmtId="0" fontId="24" fillId="6" borderId="19" xfId="0" applyFont="1" applyFill="1" applyBorder="1" applyAlignment="1" applyProtection="1">
      <alignment horizontal="center"/>
    </xf>
    <xf numFmtId="0" fontId="25" fillId="0" borderId="0" xfId="0" applyFont="1" applyAlignment="1" applyProtection="1">
      <alignment horizontal="center"/>
    </xf>
    <xf numFmtId="0" fontId="24" fillId="5" borderId="19" xfId="0" applyFont="1" applyFill="1" applyBorder="1" applyAlignment="1" applyProtection="1">
      <alignment horizontal="left"/>
    </xf>
    <xf numFmtId="0" fontId="17" fillId="0" borderId="160" xfId="2" applyFont="1" applyBorder="1" applyProtection="1">
      <protection locked="0"/>
    </xf>
    <xf numFmtId="0" fontId="17" fillId="0" borderId="129" xfId="2" applyFont="1" applyBorder="1" applyProtection="1">
      <protection locked="0"/>
    </xf>
    <xf numFmtId="0" fontId="17" fillId="0" borderId="128" xfId="2" applyFont="1" applyBorder="1" applyProtection="1">
      <protection locked="0"/>
    </xf>
    <xf numFmtId="0" fontId="17" fillId="6" borderId="13" xfId="0" applyFont="1" applyFill="1" applyBorder="1" applyAlignment="1" applyProtection="1">
      <alignment horizontal="left" vertical="center" indent="2"/>
    </xf>
  </cellXfs>
  <cellStyles count="5">
    <cellStyle name="Currency" xfId="1" builtinId="4"/>
    <cellStyle name="Hyperlink" xfId="4" builtinId="8"/>
    <cellStyle name="Normal" xfId="0" builtinId="0"/>
    <cellStyle name="Normal 2" xfId="2" xr:uid="{00000000-0005-0000-0000-000003000000}"/>
    <cellStyle name="Percent" xfId="3" builtinId="5"/>
  </cellStyles>
  <dxfs count="43">
    <dxf>
      <fill>
        <patternFill>
          <bgColor theme="0" tint="-0.14996795556505021"/>
        </patternFill>
      </fill>
    </dxf>
    <dxf>
      <font>
        <color auto="1"/>
      </font>
      <fill>
        <patternFill>
          <bgColor rgb="FFFF0000"/>
        </patternFill>
      </fill>
    </dxf>
    <dxf>
      <font>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 Flow</a:t>
            </a:r>
          </a:p>
        </c:rich>
      </c:tx>
      <c:overlay val="0"/>
    </c:title>
    <c:autoTitleDeleted val="0"/>
    <c:plotArea>
      <c:layout/>
      <c:barChart>
        <c:barDir val="col"/>
        <c:grouping val="clustered"/>
        <c:varyColors val="0"/>
        <c:ser>
          <c:idx val="0"/>
          <c:order val="0"/>
          <c:tx>
            <c:v>Ending Cash</c:v>
          </c:tx>
          <c:invertIfNegative val="0"/>
          <c:cat>
            <c:strRef>
              <c:f>'Projected Cash Flow Year 1'!$C$6:$N$6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'Projected Cash Flow Year 1'!$C$66:$N$66</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427-4FD5-8AEE-9BA73A0F09D5}"/>
            </c:ext>
          </c:extLst>
        </c:ser>
        <c:ser>
          <c:idx val="1"/>
          <c:order val="1"/>
          <c:tx>
            <c:v>Cash Flow</c:v>
          </c:tx>
          <c:invertIfNegative val="0"/>
          <c:val>
            <c:numRef>
              <c:f>'Projected Cash Flow Year 1'!$C$71:$N$71</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427-4FD5-8AEE-9BA73A0F09D5}"/>
            </c:ext>
          </c:extLst>
        </c:ser>
        <c:dLbls>
          <c:showLegendKey val="0"/>
          <c:showVal val="0"/>
          <c:showCatName val="0"/>
          <c:showSerName val="0"/>
          <c:showPercent val="0"/>
          <c:showBubbleSize val="0"/>
        </c:dLbls>
        <c:gapWidth val="150"/>
        <c:axId val="72513408"/>
        <c:axId val="72514944"/>
      </c:barChart>
      <c:catAx>
        <c:axId val="72513408"/>
        <c:scaling>
          <c:orientation val="minMax"/>
        </c:scaling>
        <c:delete val="0"/>
        <c:axPos val="b"/>
        <c:numFmt formatCode="General" sourceLinked="1"/>
        <c:majorTickMark val="out"/>
        <c:minorTickMark val="none"/>
        <c:tickLblPos val="nextTo"/>
        <c:txPr>
          <a:bodyPr rot="-2700000"/>
          <a:lstStyle/>
          <a:p>
            <a:pPr>
              <a:defRPr/>
            </a:pPr>
            <a:endParaRPr lang="en-US"/>
          </a:p>
        </c:txPr>
        <c:crossAx val="72514944"/>
        <c:crosses val="autoZero"/>
        <c:auto val="1"/>
        <c:lblAlgn val="ctr"/>
        <c:lblOffset val="100"/>
        <c:noMultiLvlLbl val="1"/>
      </c:catAx>
      <c:valAx>
        <c:axId val="72514944"/>
        <c:scaling>
          <c:orientation val="minMax"/>
        </c:scaling>
        <c:delete val="0"/>
        <c:axPos val="l"/>
        <c:majorGridlines/>
        <c:numFmt formatCode="&quot;$&quot;#,##0.00_);[Red]\(&quot;$&quot;#,##0.00\)" sourceLinked="1"/>
        <c:majorTickMark val="out"/>
        <c:minorTickMark val="none"/>
        <c:tickLblPos val="nextTo"/>
        <c:crossAx val="72513408"/>
        <c:crosses val="autoZero"/>
        <c:crossBetween val="between"/>
      </c:val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Ratios!$D$5</c:f>
              <c:strCache>
                <c:ptCount val="1"/>
                <c:pt idx="0">
                  <c:v>Profit Margin</c:v>
                </c:pt>
              </c:strCache>
            </c:strRef>
          </c:tx>
          <c:marker>
            <c:symbol val="none"/>
          </c:marker>
          <c:cat>
            <c:strRef>
              <c:f>Ratios!$C$6:$C$10</c:f>
              <c:strCache>
                <c:ptCount val="5"/>
                <c:pt idx="0">
                  <c:v>1909</c:v>
                </c:pt>
                <c:pt idx="1">
                  <c:v>1909</c:v>
                </c:pt>
                <c:pt idx="2">
                  <c:v>1909</c:v>
                </c:pt>
                <c:pt idx="3">
                  <c:v>Projected 1910</c:v>
                </c:pt>
                <c:pt idx="4">
                  <c:v>Projected 1909</c:v>
                </c:pt>
              </c:strCache>
            </c:strRef>
          </c:cat>
          <c:val>
            <c:numRef>
              <c:f>Ratios!$D$6:$D$10</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898-4585-84E1-B7994CEAE731}"/>
            </c:ext>
          </c:extLst>
        </c:ser>
        <c:dLbls>
          <c:showLegendKey val="0"/>
          <c:showVal val="0"/>
          <c:showCatName val="0"/>
          <c:showSerName val="0"/>
          <c:showPercent val="0"/>
          <c:showBubbleSize val="0"/>
        </c:dLbls>
        <c:smooth val="0"/>
        <c:axId val="168165376"/>
        <c:axId val="168166912"/>
      </c:lineChart>
      <c:catAx>
        <c:axId val="168165376"/>
        <c:scaling>
          <c:orientation val="minMax"/>
        </c:scaling>
        <c:delete val="0"/>
        <c:axPos val="b"/>
        <c:numFmt formatCode="General" sourceLinked="1"/>
        <c:majorTickMark val="out"/>
        <c:minorTickMark val="none"/>
        <c:tickLblPos val="nextTo"/>
        <c:crossAx val="168166912"/>
        <c:crosses val="autoZero"/>
        <c:auto val="1"/>
        <c:lblAlgn val="ctr"/>
        <c:lblOffset val="100"/>
        <c:tickLblSkip val="1"/>
        <c:noMultiLvlLbl val="1"/>
      </c:catAx>
      <c:valAx>
        <c:axId val="168166912"/>
        <c:scaling>
          <c:orientation val="minMax"/>
        </c:scaling>
        <c:delete val="0"/>
        <c:axPos val="l"/>
        <c:majorGridlines/>
        <c:numFmt formatCode="0.00%" sourceLinked="1"/>
        <c:majorTickMark val="out"/>
        <c:minorTickMark val="none"/>
        <c:tickLblPos val="nextTo"/>
        <c:crossAx val="1681653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and Expense</a:t>
            </a:r>
          </a:p>
        </c:rich>
      </c:tx>
      <c:overlay val="0"/>
    </c:title>
    <c:autoTitleDeleted val="0"/>
    <c:plotArea>
      <c:layout/>
      <c:lineChart>
        <c:grouping val="standard"/>
        <c:varyColors val="0"/>
        <c:ser>
          <c:idx val="0"/>
          <c:order val="0"/>
          <c:tx>
            <c:strRef>
              <c:f>Ratios!$H$5</c:f>
              <c:strCache>
                <c:ptCount val="1"/>
                <c:pt idx="0">
                  <c:v>Revenue</c:v>
                </c:pt>
              </c:strCache>
            </c:strRef>
          </c:tx>
          <c:marker>
            <c:symbol val="none"/>
          </c:marker>
          <c:cat>
            <c:strRef>
              <c:f>Ratios!$G$6:$G$10</c:f>
              <c:strCache>
                <c:ptCount val="5"/>
                <c:pt idx="0">
                  <c:v>1909</c:v>
                </c:pt>
                <c:pt idx="1">
                  <c:v>1909</c:v>
                </c:pt>
                <c:pt idx="2">
                  <c:v>1909</c:v>
                </c:pt>
                <c:pt idx="3">
                  <c:v>Projected 1910</c:v>
                </c:pt>
                <c:pt idx="4">
                  <c:v>Projected 1909</c:v>
                </c:pt>
              </c:strCache>
            </c:strRef>
          </c:cat>
          <c:val>
            <c:numRef>
              <c:f>Ratios!$H$6:$H$10</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3DBD-4779-B08F-E725FCD1FA62}"/>
            </c:ext>
          </c:extLst>
        </c:ser>
        <c:ser>
          <c:idx val="1"/>
          <c:order val="1"/>
          <c:tx>
            <c:strRef>
              <c:f>Ratios!$I$5</c:f>
              <c:strCache>
                <c:ptCount val="1"/>
                <c:pt idx="0">
                  <c:v>Expense</c:v>
                </c:pt>
              </c:strCache>
            </c:strRef>
          </c:tx>
          <c:marker>
            <c:symbol val="none"/>
          </c:marker>
          <c:cat>
            <c:strRef>
              <c:f>Ratios!$G$6:$G$10</c:f>
              <c:strCache>
                <c:ptCount val="5"/>
                <c:pt idx="0">
                  <c:v>1909</c:v>
                </c:pt>
                <c:pt idx="1">
                  <c:v>1909</c:v>
                </c:pt>
                <c:pt idx="2">
                  <c:v>1909</c:v>
                </c:pt>
                <c:pt idx="3">
                  <c:v>Projected 1910</c:v>
                </c:pt>
                <c:pt idx="4">
                  <c:v>Projected 1909</c:v>
                </c:pt>
              </c:strCache>
            </c:strRef>
          </c:cat>
          <c:val>
            <c:numRef>
              <c:f>Ratios!$I$6:$I$10</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DBD-4779-B08F-E725FCD1FA62}"/>
            </c:ext>
          </c:extLst>
        </c:ser>
        <c:dLbls>
          <c:showLegendKey val="0"/>
          <c:showVal val="0"/>
          <c:showCatName val="0"/>
          <c:showSerName val="0"/>
          <c:showPercent val="0"/>
          <c:showBubbleSize val="0"/>
        </c:dLbls>
        <c:smooth val="0"/>
        <c:axId val="205556736"/>
        <c:axId val="206197504"/>
      </c:lineChart>
      <c:catAx>
        <c:axId val="205556736"/>
        <c:scaling>
          <c:orientation val="minMax"/>
        </c:scaling>
        <c:delete val="0"/>
        <c:axPos val="b"/>
        <c:numFmt formatCode="General" sourceLinked="1"/>
        <c:majorTickMark val="out"/>
        <c:minorTickMark val="none"/>
        <c:tickLblPos val="nextTo"/>
        <c:crossAx val="206197504"/>
        <c:crosses val="autoZero"/>
        <c:auto val="1"/>
        <c:lblAlgn val="ctr"/>
        <c:lblOffset val="100"/>
        <c:noMultiLvlLbl val="1"/>
      </c:catAx>
      <c:valAx>
        <c:axId val="206197504"/>
        <c:scaling>
          <c:orientation val="minMax"/>
        </c:scaling>
        <c:delete val="0"/>
        <c:axPos val="l"/>
        <c:majorGridlines/>
        <c:numFmt formatCode="&quot;$&quot;#,##0.00" sourceLinked="1"/>
        <c:majorTickMark val="out"/>
        <c:minorTickMark val="none"/>
        <c:tickLblPos val="nextTo"/>
        <c:crossAx val="2055567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Ratios!$J$5</c:f>
              <c:strCache>
                <c:ptCount val="1"/>
                <c:pt idx="0">
                  <c:v>Profit</c:v>
                </c:pt>
              </c:strCache>
            </c:strRef>
          </c:tx>
          <c:marker>
            <c:symbol val="none"/>
          </c:marker>
          <c:cat>
            <c:strRef>
              <c:f>Ratios!$G$6:$G$10</c:f>
              <c:strCache>
                <c:ptCount val="5"/>
                <c:pt idx="0">
                  <c:v>1909</c:v>
                </c:pt>
                <c:pt idx="1">
                  <c:v>1909</c:v>
                </c:pt>
                <c:pt idx="2">
                  <c:v>1909</c:v>
                </c:pt>
                <c:pt idx="3">
                  <c:v>Projected 1910</c:v>
                </c:pt>
                <c:pt idx="4">
                  <c:v>Projected 1909</c:v>
                </c:pt>
              </c:strCache>
            </c:strRef>
          </c:cat>
          <c:val>
            <c:numRef>
              <c:f>Ratios!$J$6:$J$10</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A804-4885-B26A-C129B3845492}"/>
            </c:ext>
          </c:extLst>
        </c:ser>
        <c:dLbls>
          <c:showLegendKey val="0"/>
          <c:showVal val="0"/>
          <c:showCatName val="0"/>
          <c:showSerName val="0"/>
          <c:showPercent val="0"/>
          <c:showBubbleSize val="0"/>
        </c:dLbls>
        <c:smooth val="0"/>
        <c:axId val="227382400"/>
        <c:axId val="227383936"/>
      </c:lineChart>
      <c:catAx>
        <c:axId val="227382400"/>
        <c:scaling>
          <c:orientation val="minMax"/>
        </c:scaling>
        <c:delete val="0"/>
        <c:axPos val="b"/>
        <c:numFmt formatCode="General" sourceLinked="1"/>
        <c:majorTickMark val="out"/>
        <c:minorTickMark val="none"/>
        <c:tickLblPos val="nextTo"/>
        <c:crossAx val="227383936"/>
        <c:crosses val="autoZero"/>
        <c:auto val="1"/>
        <c:lblAlgn val="ctr"/>
        <c:lblOffset val="100"/>
        <c:noMultiLvlLbl val="1"/>
      </c:catAx>
      <c:valAx>
        <c:axId val="227383936"/>
        <c:scaling>
          <c:orientation val="minMax"/>
        </c:scaling>
        <c:delete val="0"/>
        <c:axPos val="l"/>
        <c:majorGridlines/>
        <c:numFmt formatCode="&quot;$&quot;#,##0.00" sourceLinked="1"/>
        <c:majorTickMark val="out"/>
        <c:minorTickMark val="none"/>
        <c:tickLblPos val="nextTo"/>
        <c:crossAx val="227382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Debt Service Coverage Ratio (DSCR)</a:t>
            </a:r>
          </a:p>
        </c:rich>
      </c:tx>
      <c:overlay val="0"/>
    </c:title>
    <c:autoTitleDeleted val="0"/>
    <c:plotArea>
      <c:layout/>
      <c:lineChart>
        <c:grouping val="standard"/>
        <c:varyColors val="0"/>
        <c:ser>
          <c:idx val="0"/>
          <c:order val="0"/>
          <c:tx>
            <c:strRef>
              <c:f>Ratios!$C$13</c:f>
              <c:strCache>
                <c:ptCount val="1"/>
                <c:pt idx="0">
                  <c:v>DSCR</c:v>
                </c:pt>
              </c:strCache>
            </c:strRef>
          </c:tx>
          <c:marker>
            <c:symbol val="none"/>
          </c:marker>
          <c:cat>
            <c:numRef>
              <c:f>Ratios!$B$14:$B$17</c:f>
              <c:numCache>
                <c:formatCode>General</c:formatCode>
                <c:ptCount val="4"/>
                <c:pt idx="0" formatCode="mmm\-yyyy\ \-\ mmm\-yyyy">
                  <c:v>0</c:v>
                </c:pt>
                <c:pt idx="1">
                  <c:v>0</c:v>
                </c:pt>
                <c:pt idx="2">
                  <c:v>0</c:v>
                </c:pt>
                <c:pt idx="3">
                  <c:v>0</c:v>
                </c:pt>
              </c:numCache>
            </c:numRef>
          </c:cat>
          <c:val>
            <c:numRef>
              <c:f>Ratios!$C$14:$C$17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0-E107-4CE6-ACFF-E04F70F66405}"/>
            </c:ext>
          </c:extLst>
        </c:ser>
        <c:ser>
          <c:idx val="1"/>
          <c:order val="1"/>
          <c:tx>
            <c:strRef>
              <c:f>Ratios!$D$13</c:f>
              <c:strCache>
                <c:ptCount val="1"/>
                <c:pt idx="0">
                  <c:v>Minimum</c:v>
                </c:pt>
              </c:strCache>
            </c:strRef>
          </c:tx>
          <c:spPr>
            <a:ln>
              <a:prstDash val="dash"/>
            </a:ln>
          </c:spPr>
          <c:marker>
            <c:symbol val="none"/>
          </c:marker>
          <c:cat>
            <c:numRef>
              <c:f>Ratios!$B$14:$B$17</c:f>
              <c:numCache>
                <c:formatCode>General</c:formatCode>
                <c:ptCount val="4"/>
                <c:pt idx="0" formatCode="mmm\-yyyy\ \-\ mmm\-yyyy">
                  <c:v>0</c:v>
                </c:pt>
                <c:pt idx="1">
                  <c:v>0</c:v>
                </c:pt>
                <c:pt idx="2">
                  <c:v>0</c:v>
                </c:pt>
                <c:pt idx="3">
                  <c:v>0</c:v>
                </c:pt>
              </c:numCache>
            </c:numRef>
          </c:cat>
          <c:val>
            <c:numRef>
              <c:f>Ratios!$D$14:$D$17</c:f>
              <c:numCache>
                <c:formatCode>0.00</c:formatCode>
                <c:ptCount val="4"/>
                <c:pt idx="0">
                  <c:v>2</c:v>
                </c:pt>
                <c:pt idx="1">
                  <c:v>2</c:v>
                </c:pt>
                <c:pt idx="2">
                  <c:v>2</c:v>
                </c:pt>
                <c:pt idx="3">
                  <c:v>2</c:v>
                </c:pt>
              </c:numCache>
            </c:numRef>
          </c:val>
          <c:smooth val="0"/>
          <c:extLst>
            <c:ext xmlns:c16="http://schemas.microsoft.com/office/drawing/2014/chart" uri="{C3380CC4-5D6E-409C-BE32-E72D297353CC}">
              <c16:uniqueId val="{00000001-E107-4CE6-ACFF-E04F70F66405}"/>
            </c:ext>
          </c:extLst>
        </c:ser>
        <c:dLbls>
          <c:showLegendKey val="0"/>
          <c:showVal val="0"/>
          <c:showCatName val="0"/>
          <c:showSerName val="0"/>
          <c:showPercent val="0"/>
          <c:showBubbleSize val="0"/>
        </c:dLbls>
        <c:smooth val="0"/>
        <c:axId val="233070976"/>
        <c:axId val="233072512"/>
      </c:lineChart>
      <c:catAx>
        <c:axId val="233070976"/>
        <c:scaling>
          <c:orientation val="minMax"/>
        </c:scaling>
        <c:delete val="0"/>
        <c:axPos val="b"/>
        <c:numFmt formatCode="General" sourceLinked="0"/>
        <c:majorTickMark val="out"/>
        <c:minorTickMark val="none"/>
        <c:tickLblPos val="nextTo"/>
        <c:crossAx val="233072512"/>
        <c:crosses val="autoZero"/>
        <c:auto val="1"/>
        <c:lblAlgn val="ctr"/>
        <c:lblOffset val="100"/>
        <c:noMultiLvlLbl val="0"/>
      </c:catAx>
      <c:valAx>
        <c:axId val="233072512"/>
        <c:scaling>
          <c:orientation val="minMax"/>
        </c:scaling>
        <c:delete val="0"/>
        <c:axPos val="l"/>
        <c:majorGridlines/>
        <c:numFmt formatCode="0.00" sourceLinked="1"/>
        <c:majorTickMark val="out"/>
        <c:minorTickMark val="none"/>
        <c:tickLblPos val="nextTo"/>
        <c:crossAx val="233070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76200</xdr:colOff>
      <xdr:row>19</xdr:row>
      <xdr:rowOff>152400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21</xdr:row>
      <xdr:rowOff>80961</xdr:rowOff>
    </xdr:from>
    <xdr:to>
      <xdr:col>10</xdr:col>
      <xdr:colOff>95250</xdr:colOff>
      <xdr:row>39</xdr:row>
      <xdr:rowOff>104774</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19049</xdr:colOff>
      <xdr:row>1</xdr:row>
      <xdr:rowOff>157162</xdr:rowOff>
    </xdr:from>
    <xdr:to>
      <xdr:col>20</xdr:col>
      <xdr:colOff>104774</xdr:colOff>
      <xdr:row>19</xdr:row>
      <xdr:rowOff>133350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19049</xdr:colOff>
      <xdr:row>21</xdr:row>
      <xdr:rowOff>100012</xdr:rowOff>
    </xdr:from>
    <xdr:to>
      <xdr:col>20</xdr:col>
      <xdr:colOff>104774</xdr:colOff>
      <xdr:row>39</xdr:row>
      <xdr:rowOff>114300</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85725</xdr:colOff>
      <xdr:row>41</xdr:row>
      <xdr:rowOff>4761</xdr:rowOff>
    </xdr:from>
    <xdr:to>
      <xdr:col>10</xdr:col>
      <xdr:colOff>85725</xdr:colOff>
      <xdr:row>59</xdr:row>
      <xdr:rowOff>161924</xdr:rowOff>
    </xdr:to>
    <xdr:graphicFrame macro="">
      <xdr:nvGraphicFramePr>
        <xdr:cNvPr id="6" name="Chart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G46"/>
  <sheetViews>
    <sheetView showGridLines="0" zoomScale="80" zoomScaleNormal="80" workbookViewId="0">
      <selection activeCell="C12" sqref="C12"/>
    </sheetView>
  </sheetViews>
  <sheetFormatPr defaultColWidth="0" defaultRowHeight="12.75" zeroHeight="1"/>
  <cols>
    <col min="1" max="1" width="13.7109375" style="312" customWidth="1"/>
    <col min="2" max="2" width="22" style="312" customWidth="1"/>
    <col min="3" max="3" width="38.7109375" style="312" customWidth="1"/>
    <col min="4" max="4" width="42.5703125" style="313" customWidth="1"/>
    <col min="5" max="5" width="9.140625" style="4" hidden="1" customWidth="1"/>
    <col min="6" max="7" width="0" style="4" hidden="1" customWidth="1"/>
    <col min="8" max="16384" width="9.140625" style="4" hidden="1"/>
  </cols>
  <sheetData>
    <row r="1" spans="1:5">
      <c r="A1" s="84"/>
      <c r="B1" s="82"/>
      <c r="C1" s="82"/>
      <c r="D1" s="4"/>
    </row>
    <row r="2" spans="1:5" ht="15.75">
      <c r="A2" s="84"/>
      <c r="B2" s="491" t="s">
        <v>72</v>
      </c>
      <c r="C2" s="491"/>
      <c r="D2" s="82"/>
    </row>
    <row r="3" spans="1:5">
      <c r="A3" s="84"/>
      <c r="B3" s="82"/>
      <c r="C3" s="82"/>
      <c r="D3" s="82"/>
    </row>
    <row r="4" spans="1:5" ht="13.5" thickBot="1">
      <c r="A4" s="84"/>
      <c r="B4" s="116"/>
      <c r="C4" s="116"/>
      <c r="D4" s="82"/>
    </row>
    <row r="5" spans="1:5" ht="16.5" thickTop="1" thickBot="1">
      <c r="A5" s="84"/>
      <c r="B5" s="309" t="s">
        <v>165</v>
      </c>
      <c r="C5" s="294">
        <v>41698</v>
      </c>
      <c r="D5" s="85"/>
    </row>
    <row r="6" spans="1:5" ht="14.25" hidden="1" thickTop="1" thickBot="1">
      <c r="A6" s="84"/>
      <c r="B6" s="283" t="s">
        <v>70</v>
      </c>
      <c r="C6" s="283">
        <f>MONTH(EDATE($C$5,-1))</f>
        <v>2</v>
      </c>
      <c r="D6" s="274"/>
      <c r="E6" s="295"/>
    </row>
    <row r="7" spans="1:5" ht="14.25" hidden="1" thickTop="1" thickBot="1">
      <c r="A7" s="84"/>
      <c r="B7" s="283" t="s">
        <v>71</v>
      </c>
      <c r="C7" s="283">
        <f>IF(MONTH(C5)=1,YEAR(C5)-1,YEAR(C5))</f>
        <v>2018</v>
      </c>
      <c r="D7" s="85"/>
    </row>
    <row r="8" spans="1:5" ht="14.25" thickTop="1" thickBot="1">
      <c r="A8" s="86"/>
      <c r="B8" s="86"/>
      <c r="C8" s="86"/>
      <c r="D8" s="85"/>
    </row>
    <row r="9" spans="1:5" ht="16.5" thickTop="1" thickBot="1">
      <c r="A9" s="84"/>
      <c r="B9" s="283" t="s">
        <v>160</v>
      </c>
      <c r="C9" s="281"/>
      <c r="D9" s="85"/>
    </row>
    <row r="10" spans="1:5" ht="16.5" thickTop="1" thickBot="1">
      <c r="A10" s="84"/>
      <c r="B10" s="283" t="s">
        <v>161</v>
      </c>
      <c r="C10" s="281"/>
      <c r="D10" s="85"/>
    </row>
    <row r="11" spans="1:5" ht="16.5" thickTop="1" thickBot="1">
      <c r="A11" s="84"/>
      <c r="B11" s="283" t="s">
        <v>162</v>
      </c>
      <c r="C11" s="282"/>
      <c r="D11" s="85"/>
    </row>
    <row r="12" spans="1:5" ht="16.5" thickTop="1" thickBot="1">
      <c r="A12" s="84"/>
      <c r="B12" s="283" t="s">
        <v>163</v>
      </c>
      <c r="C12" s="281"/>
      <c r="D12" s="85"/>
    </row>
    <row r="13" spans="1:5" ht="15.75" thickTop="1">
      <c r="A13" s="82"/>
      <c r="B13" s="115"/>
      <c r="C13" s="115"/>
      <c r="D13" s="82"/>
    </row>
    <row r="14" spans="1:5" ht="15" hidden="1">
      <c r="A14" s="82"/>
      <c r="B14" s="115"/>
      <c r="C14" s="115"/>
      <c r="D14" s="314"/>
    </row>
    <row r="15" spans="1:5" ht="15" hidden="1">
      <c r="A15" s="82"/>
      <c r="B15" s="4"/>
      <c r="C15" s="115"/>
      <c r="D15" s="314"/>
    </row>
    <row r="16" spans="1:5" hidden="1">
      <c r="A16" s="82"/>
      <c r="B16" s="4"/>
      <c r="C16" s="82"/>
      <c r="D16" s="4"/>
    </row>
    <row r="17" spans="2:2" hidden="1">
      <c r="B17" s="4"/>
    </row>
    <row r="18" spans="2:2" hidden="1">
      <c r="B18" s="4"/>
    </row>
    <row r="19" spans="2:2" hidden="1">
      <c r="B19" s="4"/>
    </row>
    <row r="20" spans="2:2" hidden="1">
      <c r="B20" s="4"/>
    </row>
    <row r="21" spans="2:2" hidden="1">
      <c r="B21" s="4"/>
    </row>
    <row r="22" spans="2:2" hidden="1">
      <c r="B22" s="4"/>
    </row>
    <row r="23" spans="2:2" hidden="1">
      <c r="B23" s="4"/>
    </row>
    <row r="24" spans="2:2" hidden="1">
      <c r="B24" s="4"/>
    </row>
    <row r="25" spans="2:2" hidden="1">
      <c r="B25" s="4"/>
    </row>
    <row r="26" spans="2:2" hidden="1">
      <c r="B26" s="4"/>
    </row>
    <row r="27" spans="2:2" hidden="1">
      <c r="B27" s="4"/>
    </row>
    <row r="28" spans="2:2" hidden="1">
      <c r="B28" s="4"/>
    </row>
    <row r="29" spans="2:2" hidden="1">
      <c r="B29" s="4"/>
    </row>
    <row r="30" spans="2:2" hidden="1">
      <c r="B30" s="4"/>
    </row>
    <row r="31" spans="2:2" hidden="1">
      <c r="B31" s="4"/>
    </row>
    <row r="32" spans="2:2" hidden="1">
      <c r="B32" s="4"/>
    </row>
    <row r="33" spans="2:2" hidden="1">
      <c r="B33" s="4"/>
    </row>
    <row r="34" spans="2:2" hidden="1">
      <c r="B34" s="4"/>
    </row>
    <row r="35" spans="2:2" hidden="1">
      <c r="B35" s="4"/>
    </row>
    <row r="36" spans="2:2" hidden="1">
      <c r="B36" s="4"/>
    </row>
    <row r="37" spans="2:2" hidden="1">
      <c r="B37" s="4"/>
    </row>
    <row r="38" spans="2:2" hidden="1">
      <c r="B38" s="4"/>
    </row>
    <row r="39" spans="2:2" hidden="1">
      <c r="B39" s="4"/>
    </row>
    <row r="40" spans="2:2" hidden="1">
      <c r="B40" s="4"/>
    </row>
    <row r="41" spans="2:2" hidden="1">
      <c r="B41" s="4"/>
    </row>
    <row r="42" spans="2:2" hidden="1">
      <c r="B42" s="4"/>
    </row>
    <row r="43" spans="2:2" hidden="1"/>
    <row r="44" spans="2:2" hidden="1"/>
    <row r="45" spans="2:2" hidden="1"/>
    <row r="46" spans="2:2" hidden="1"/>
  </sheetData>
  <sheetProtection algorithmName="SHA-512" hashValue="JNvVI6pLNl72MF/BOHcaowlLlEN22gOke0F7FPmtCtRaZc0Z2ilFnKZ4MT/cG+/RSHm9k5awdhDPPtCmO/TDTQ==" saltValue="IXSvelHixz+zXePGOmBOhQ==" spinCount="100000" sheet="1" selectLockedCells="1"/>
  <mergeCells count="1">
    <mergeCell ref="B2:C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G31"/>
  <sheetViews>
    <sheetView workbookViewId="0"/>
  </sheetViews>
  <sheetFormatPr defaultColWidth="0" defaultRowHeight="12.75" zeroHeight="1"/>
  <cols>
    <col min="1" max="1" width="5.7109375" style="4" customWidth="1"/>
    <col min="2" max="2" width="24.28515625" style="4" bestFit="1" customWidth="1"/>
    <col min="3" max="6" width="14.85546875" style="4" bestFit="1" customWidth="1"/>
    <col min="7" max="7" width="5.7109375" style="4" customWidth="1"/>
    <col min="8" max="16384" width="9.140625" style="4" hidden="1"/>
  </cols>
  <sheetData>
    <row r="1" spans="1:7">
      <c r="A1" s="82"/>
      <c r="B1" s="82"/>
      <c r="C1" s="82"/>
      <c r="D1" s="82"/>
      <c r="E1" s="82"/>
      <c r="F1" s="82"/>
      <c r="G1" s="82"/>
    </row>
    <row r="2" spans="1:7">
      <c r="A2" s="82"/>
      <c r="B2" s="82"/>
      <c r="C2" s="82"/>
      <c r="D2" s="82"/>
      <c r="E2" s="82"/>
      <c r="F2" s="82"/>
      <c r="G2" s="82"/>
    </row>
    <row r="3" spans="1:7">
      <c r="A3" s="82"/>
      <c r="B3" s="82"/>
      <c r="C3" s="82"/>
      <c r="D3" s="82"/>
      <c r="E3" s="82"/>
      <c r="F3" s="82"/>
      <c r="G3" s="82"/>
    </row>
    <row r="4" spans="1:7">
      <c r="A4" s="82"/>
      <c r="B4" s="82"/>
      <c r="C4" s="82"/>
      <c r="D4" s="82"/>
      <c r="E4" s="82"/>
      <c r="F4" s="82"/>
      <c r="G4" s="82"/>
    </row>
    <row r="5" spans="1:7">
      <c r="A5" s="82"/>
      <c r="B5" s="82"/>
      <c r="C5" s="82"/>
      <c r="D5" s="82"/>
      <c r="E5" s="82"/>
      <c r="F5" s="82"/>
      <c r="G5" s="82"/>
    </row>
    <row r="6" spans="1:7">
      <c r="A6" s="82"/>
      <c r="B6" s="83"/>
      <c r="C6" s="83"/>
      <c r="D6" s="83"/>
      <c r="E6" s="83"/>
      <c r="F6" s="83"/>
      <c r="G6" s="82"/>
    </row>
    <row r="7" spans="1:7" ht="21">
      <c r="A7" s="84"/>
      <c r="B7" s="535" t="s">
        <v>29</v>
      </c>
      <c r="C7" s="535"/>
      <c r="D7" s="535"/>
      <c r="E7" s="535"/>
      <c r="F7" s="535"/>
      <c r="G7" s="85"/>
    </row>
    <row r="8" spans="1:7" ht="15">
      <c r="A8" s="84"/>
      <c r="B8" s="88" t="s">
        <v>20</v>
      </c>
      <c r="C8" s="88" t="e">
        <f>TEXT(DATE('Projected Cash Flow Year 1'!C4,MONTH('Projected Cash Flow Year 1'!C6),1),"mmm-yy")&amp;" - "&amp;IF(MONTH('Projected Cash Flow Year 1'!C6)=1,TEXT(DATE('Projected Cash Flow Year 1'!C4,MONTH('Projected Cash Flow Year 1'!N6),1),"mmm-yy"),TEXT(DATE('Projected Cash Flow Year 1'!C4+1,MONTH('Projected Cash Flow Year 1'!N6),1),"mmm-yy"))</f>
        <v>#VALUE!</v>
      </c>
      <c r="D8" s="88" t="e">
        <f>TEXT(DATE('Projected Cash Flow Year 1'!C4+1,MONTH('Projected Cash Flow Year 1'!C6),1),"mmm-yy")&amp;" - "&amp;IF(MONTH('Projected Cash Flow Year 1'!C6)=1,TEXT(DATE('Projected Cash Flow Year 1'!C4+1,MONTH('Projected Cash Flow Year 1'!N6),1),"mmm-yy"),TEXT(DATE('Projected Cash Flow Year 1'!C4+2,MONTH('Projected Cash Flow Year 1'!N6),1),"mmm-yy"))</f>
        <v>#VALUE!</v>
      </c>
      <c r="E8" s="88" t="e">
        <f>TEXT(DATE('Projected Cash Flow Year 1'!C4+2,MONTH('Projected Cash Flow Year 1'!C6),1),"mmm-yy")&amp;" - "&amp;IF(MONTH('Projected Cash Flow Year 1'!C6)=1,TEXT(DATE('Projected Cash Flow Year 1'!C4+2,MONTH('Projected Cash Flow Year 1'!N6),1),"mmm-yy"),TEXT(DATE('Projected Cash Flow Year 1'!C4+3,MONTH('Projected Cash Flow Year 1'!N6),1),"mmm-yy"))</f>
        <v>#VALUE!</v>
      </c>
      <c r="F8" s="88" t="e">
        <f>TEXT(DATE('Projected Cash Flow Year 1'!C4+3,MONTH('Projected Cash Flow Year 1'!C6),1),"mmm-yy")&amp;" - "&amp;IF(MONTH('Projected Cash Flow Year 1'!C6)=1,TEXT(DATE('Projected Cash Flow Year 1'!C4+3,MONTH('Projected Cash Flow Year 1'!N6),1),"mmm-yy"),TEXT(DATE('Projected Cash Flow Year 1'!C4+4,MONTH('Projected Cash Flow Year 1'!N6),1),"mmm-yy"))</f>
        <v>#VALUE!</v>
      </c>
      <c r="G8" s="85"/>
    </row>
    <row r="9" spans="1:7" ht="15">
      <c r="A9" s="84"/>
      <c r="B9" s="89" t="s">
        <v>21</v>
      </c>
      <c r="C9" s="90">
        <f>'Projected Cash Flow Year 1'!O8</f>
        <v>0</v>
      </c>
      <c r="D9" s="90">
        <f>C28</f>
        <v>0</v>
      </c>
      <c r="E9" s="90">
        <f>D28</f>
        <v>0</v>
      </c>
      <c r="F9" s="90">
        <f>E28</f>
        <v>0</v>
      </c>
      <c r="G9" s="85"/>
    </row>
    <row r="10" spans="1:7" ht="15">
      <c r="A10" s="84"/>
      <c r="B10" s="91"/>
      <c r="C10" s="92"/>
      <c r="D10" s="92"/>
      <c r="E10" s="92"/>
      <c r="F10" s="93"/>
      <c r="G10" s="85"/>
    </row>
    <row r="11" spans="1:7" ht="15">
      <c r="A11" s="84"/>
      <c r="B11" s="94" t="s">
        <v>24</v>
      </c>
      <c r="C11" s="95"/>
      <c r="D11" s="96"/>
      <c r="E11" s="96"/>
      <c r="F11" s="97"/>
      <c r="G11" s="85"/>
    </row>
    <row r="12" spans="1:7" ht="15">
      <c r="A12" s="84"/>
      <c r="B12" s="89" t="s">
        <v>22</v>
      </c>
      <c r="C12" s="90">
        <f>'Projected Cash Flow Year 1'!O9</f>
        <v>0</v>
      </c>
      <c r="D12" s="90">
        <f>'Projected Cash Flow Year 2'!O9</f>
        <v>0</v>
      </c>
      <c r="E12" s="90">
        <f>'Projected Cash Flow Year 3'!O9</f>
        <v>0</v>
      </c>
      <c r="F12" s="90">
        <f>'Projected Cash Flow Year 4'!O9</f>
        <v>0</v>
      </c>
      <c r="G12" s="85"/>
    </row>
    <row r="13" spans="1:7" ht="15">
      <c r="A13" s="84"/>
      <c r="B13" s="89" t="s">
        <v>23</v>
      </c>
      <c r="C13" s="90">
        <f>'Projected Cash Flow Year 1'!O11</f>
        <v>0</v>
      </c>
      <c r="D13" s="90">
        <f>'Projected Cash Flow Year 2'!O11</f>
        <v>0</v>
      </c>
      <c r="E13" s="90">
        <f>'Projected Cash Flow Year 3'!O11</f>
        <v>0</v>
      </c>
      <c r="F13" s="90">
        <f>'Projected Cash Flow Year 4'!O11</f>
        <v>0</v>
      </c>
      <c r="G13" s="85"/>
    </row>
    <row r="14" spans="1:7" ht="15">
      <c r="A14" s="84"/>
      <c r="B14" s="89" t="s">
        <v>25</v>
      </c>
      <c r="C14" s="90">
        <f>'Projected Cash Flow Year 1'!O12</f>
        <v>0</v>
      </c>
      <c r="D14" s="90">
        <f>'Projected Cash Flow Year 2'!O12</f>
        <v>0</v>
      </c>
      <c r="E14" s="90">
        <f>'Projected Cash Flow Year 3'!O12</f>
        <v>0</v>
      </c>
      <c r="F14" s="90">
        <f>'Projected Cash Flow Year 4'!O12</f>
        <v>0</v>
      </c>
      <c r="G14" s="85"/>
    </row>
    <row r="15" spans="1:7" ht="15">
      <c r="A15" s="84"/>
      <c r="B15" s="89" t="s">
        <v>26</v>
      </c>
      <c r="C15" s="90">
        <f>'Projected Cash Flow Year 1'!O13+'Projected Cash Flow Year 1'!O14</f>
        <v>0</v>
      </c>
      <c r="D15" s="90">
        <f>'Projected Cash Flow Year 2'!O13+'Projected Cash Flow Year 2'!O14</f>
        <v>0</v>
      </c>
      <c r="E15" s="90">
        <f>'Projected Cash Flow Year 3'!O13+'Projected Cash Flow Year 3'!O14</f>
        <v>0</v>
      </c>
      <c r="F15" s="90">
        <f>'Projected Cash Flow Year 4'!O13+'Projected Cash Flow Year 4'!O14</f>
        <v>0</v>
      </c>
      <c r="G15" s="85"/>
    </row>
    <row r="16" spans="1:7" ht="15.75" thickBot="1">
      <c r="A16" s="84"/>
      <c r="B16" s="98" t="s">
        <v>27</v>
      </c>
      <c r="C16" s="99">
        <f>SUM(C12:C15)</f>
        <v>0</v>
      </c>
      <c r="D16" s="99">
        <f t="shared" ref="D16:F16" si="0">SUM(D12:D15)</f>
        <v>0</v>
      </c>
      <c r="E16" s="99">
        <f t="shared" si="0"/>
        <v>0</v>
      </c>
      <c r="F16" s="99">
        <f t="shared" si="0"/>
        <v>0</v>
      </c>
      <c r="G16" s="85"/>
    </row>
    <row r="17" spans="1:7" ht="15.75" thickTop="1">
      <c r="A17" s="84"/>
      <c r="B17" s="100"/>
      <c r="C17" s="101"/>
      <c r="D17" s="101"/>
      <c r="E17" s="101"/>
      <c r="F17" s="102"/>
      <c r="G17" s="85"/>
    </row>
    <row r="18" spans="1:7" ht="15">
      <c r="A18" s="84"/>
      <c r="B18" s="103" t="s">
        <v>28</v>
      </c>
      <c r="C18" s="96"/>
      <c r="D18" s="96"/>
      <c r="E18" s="96"/>
      <c r="F18" s="97"/>
      <c r="G18" s="85"/>
    </row>
    <row r="19" spans="1:7" ht="15">
      <c r="A19" s="84"/>
      <c r="B19" s="89" t="s">
        <v>31</v>
      </c>
      <c r="C19" s="90">
        <f>'Projected Cash Flow Year 1'!O58</f>
        <v>0</v>
      </c>
      <c r="D19" s="90">
        <f>'Projected Cash Flow Year 2'!O58</f>
        <v>0</v>
      </c>
      <c r="E19" s="90">
        <f>'Projected Cash Flow Year 3'!O58</f>
        <v>0</v>
      </c>
      <c r="F19" s="90">
        <f>'Projected Cash Flow Year 4'!O58</f>
        <v>0</v>
      </c>
      <c r="G19" s="85"/>
    </row>
    <row r="20" spans="1:7" ht="15">
      <c r="A20" s="84"/>
      <c r="B20" s="89" t="s">
        <v>32</v>
      </c>
      <c r="C20" s="90">
        <f>'Projected Cash Flow Year 1'!O61</f>
        <v>0</v>
      </c>
      <c r="D20" s="90">
        <f>'Projected Cash Flow Year 2'!O61</f>
        <v>0</v>
      </c>
      <c r="E20" s="90">
        <f>'Projected Cash Flow Year 3'!O61</f>
        <v>0</v>
      </c>
      <c r="F20" s="90">
        <f>'Projected Cash Flow Year 4'!O61</f>
        <v>0</v>
      </c>
      <c r="G20" s="85"/>
    </row>
    <row r="21" spans="1:7" ht="15">
      <c r="A21" s="84"/>
      <c r="B21" s="89" t="s">
        <v>33</v>
      </c>
      <c r="C21" s="90">
        <f>'Projected Cash Flow Year 1'!O62</f>
        <v>0</v>
      </c>
      <c r="D21" s="90">
        <f>'Projected Cash Flow Year 2'!O62</f>
        <v>0</v>
      </c>
      <c r="E21" s="90">
        <f>'Projected Cash Flow Year 3'!O62</f>
        <v>0</v>
      </c>
      <c r="F21" s="90">
        <f>'Projected Cash Flow Year 4'!O62</f>
        <v>0</v>
      </c>
      <c r="G21" s="85"/>
    </row>
    <row r="22" spans="1:7" ht="15">
      <c r="A22" s="84"/>
      <c r="B22" s="89" t="s">
        <v>45</v>
      </c>
      <c r="C22" s="90">
        <f>'Projected Cash Flow Year 1'!O63</f>
        <v>0</v>
      </c>
      <c r="D22" s="90">
        <f>'Projected Cash Flow Year 2'!O63</f>
        <v>0</v>
      </c>
      <c r="E22" s="90">
        <f>'Projected Cash Flow Year 3'!O63</f>
        <v>0</v>
      </c>
      <c r="F22" s="90">
        <f>'Projected Cash Flow Year 4'!O63</f>
        <v>0</v>
      </c>
      <c r="G22" s="85"/>
    </row>
    <row r="23" spans="1:7" ht="15">
      <c r="A23" s="84"/>
      <c r="B23" s="89" t="s">
        <v>46</v>
      </c>
      <c r="C23" s="90">
        <f>'Projected Cash Flow Year 1'!O64</f>
        <v>0</v>
      </c>
      <c r="D23" s="90">
        <f>'Projected Cash Flow Year 2'!O64</f>
        <v>0</v>
      </c>
      <c r="E23" s="90">
        <f>'Projected Cash Flow Year 3'!O64</f>
        <v>0</v>
      </c>
      <c r="F23" s="90">
        <f>'Projected Cash Flow Year 4'!O64</f>
        <v>0</v>
      </c>
      <c r="G23" s="85"/>
    </row>
    <row r="24" spans="1:7" ht="15.75" thickBot="1">
      <c r="A24" s="84"/>
      <c r="B24" s="98" t="s">
        <v>34</v>
      </c>
      <c r="C24" s="99">
        <f>SUM(C19:C23)</f>
        <v>0</v>
      </c>
      <c r="D24" s="99">
        <f>SUM(D19:D23)</f>
        <v>0</v>
      </c>
      <c r="E24" s="99">
        <f>SUM(E19:E23)</f>
        <v>0</v>
      </c>
      <c r="F24" s="99">
        <f>SUM(F19:F23)</f>
        <v>0</v>
      </c>
      <c r="G24" s="85"/>
    </row>
    <row r="25" spans="1:7" ht="15.75" thickTop="1">
      <c r="A25" s="84"/>
      <c r="B25" s="104"/>
      <c r="C25" s="105"/>
      <c r="D25" s="105"/>
      <c r="E25" s="105"/>
      <c r="F25" s="106"/>
      <c r="G25" s="85"/>
    </row>
    <row r="26" spans="1:7" ht="15">
      <c r="A26" s="84"/>
      <c r="B26" s="89" t="s">
        <v>35</v>
      </c>
      <c r="C26" s="107">
        <f>C16-C24</f>
        <v>0</v>
      </c>
      <c r="D26" s="107">
        <f>D16-D24</f>
        <v>0</v>
      </c>
      <c r="E26" s="107">
        <f>E16-E24</f>
        <v>0</v>
      </c>
      <c r="F26" s="107">
        <f>F16-F24</f>
        <v>0</v>
      </c>
      <c r="G26" s="85"/>
    </row>
    <row r="27" spans="1:7" ht="15">
      <c r="A27" s="84"/>
      <c r="B27" s="108"/>
      <c r="C27" s="109"/>
      <c r="D27" s="109"/>
      <c r="E27" s="109"/>
      <c r="F27" s="110"/>
      <c r="G27" s="85"/>
    </row>
    <row r="28" spans="1:7" ht="15">
      <c r="A28" s="84"/>
      <c r="B28" s="111" t="s">
        <v>36</v>
      </c>
      <c r="C28" s="112">
        <f>C9+C26</f>
        <v>0</v>
      </c>
      <c r="D28" s="112">
        <f>D9+D26</f>
        <v>0</v>
      </c>
      <c r="E28" s="112">
        <f>E9+E26</f>
        <v>0</v>
      </c>
      <c r="F28" s="112">
        <f>F9+F26</f>
        <v>0</v>
      </c>
      <c r="G28" s="85"/>
    </row>
    <row r="29" spans="1:7">
      <c r="A29" s="82"/>
      <c r="B29" s="86"/>
      <c r="C29" s="86"/>
      <c r="D29" s="86"/>
      <c r="E29" s="86"/>
      <c r="F29" s="86"/>
      <c r="G29" s="82"/>
    </row>
    <row r="30" spans="1:7" hidden="1"/>
    <row r="31" spans="1:7">
      <c r="A31" s="87"/>
      <c r="B31" s="87"/>
      <c r="C31" s="87"/>
      <c r="D31" s="87"/>
      <c r="E31" s="87"/>
      <c r="F31" s="87"/>
      <c r="G31" s="87"/>
    </row>
  </sheetData>
  <sheetProtection password="E72C" sheet="1" objects="1" scenarios="1" selectLockedCells="1"/>
  <mergeCells count="1">
    <mergeCell ref="B7:F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sheetPr>
  <dimension ref="A2:L130"/>
  <sheetViews>
    <sheetView workbookViewId="0">
      <selection activeCell="K34" sqref="K34"/>
    </sheetView>
  </sheetViews>
  <sheetFormatPr defaultColWidth="9.140625" defaultRowHeight="12.75"/>
  <cols>
    <col min="1" max="1" width="9.140625" style="155" customWidth="1"/>
    <col min="2" max="2" width="18.28515625" style="155" customWidth="1"/>
    <col min="3" max="3" width="16.140625" style="155" customWidth="1"/>
    <col min="4" max="5" width="16.28515625" style="155" bestFit="1" customWidth="1"/>
    <col min="6" max="6" width="24.85546875" style="155" bestFit="1" customWidth="1"/>
    <col min="7" max="7" width="13.5703125" style="155" bestFit="1" customWidth="1"/>
    <col min="8" max="8" width="8.7109375" style="155" bestFit="1" customWidth="1"/>
    <col min="9" max="9" width="17" style="155" bestFit="1" customWidth="1"/>
    <col min="10" max="11" width="9.140625" style="155"/>
    <col min="12" max="12" width="12" style="155" bestFit="1" customWidth="1"/>
    <col min="13" max="16384" width="9.140625" style="155"/>
  </cols>
  <sheetData>
    <row r="2" spans="2:10" ht="20.25">
      <c r="B2" s="537" t="s">
        <v>129</v>
      </c>
      <c r="C2" s="537"/>
      <c r="D2" s="537"/>
      <c r="E2" s="537"/>
      <c r="F2" s="537"/>
      <c r="G2" s="537"/>
      <c r="H2" s="537"/>
      <c r="I2" s="537"/>
      <c r="J2" s="537"/>
    </row>
    <row r="4" spans="2:10">
      <c r="B4" s="538" t="s">
        <v>78</v>
      </c>
      <c r="C4" s="538"/>
      <c r="D4" s="538"/>
      <c r="G4" s="538" t="s">
        <v>128</v>
      </c>
      <c r="H4" s="538"/>
      <c r="I4" s="538"/>
      <c r="J4" s="538"/>
    </row>
    <row r="5" spans="2:10">
      <c r="B5" s="156"/>
      <c r="C5" s="219" t="s">
        <v>20</v>
      </c>
      <c r="D5" s="219" t="s">
        <v>78</v>
      </c>
      <c r="G5" s="204" t="s">
        <v>20</v>
      </c>
      <c r="H5" s="203" t="s">
        <v>86</v>
      </c>
      <c r="I5" s="203" t="s">
        <v>130</v>
      </c>
      <c r="J5" s="203" t="s">
        <v>85</v>
      </c>
    </row>
    <row r="6" spans="2:10">
      <c r="B6" s="156" t="s">
        <v>77</v>
      </c>
      <c r="C6" s="196">
        <f>DATE(YEAR('Income Statement'!C7),12,31)</f>
        <v>2191</v>
      </c>
      <c r="D6" s="201" t="e">
        <f>'Income Statement'!C54/'Income Statement'!C10</f>
        <v>#DIV/0!</v>
      </c>
      <c r="G6" s="158">
        <f>C6</f>
        <v>2191</v>
      </c>
      <c r="H6" s="182">
        <f>'Income Statement'!C10</f>
        <v>0</v>
      </c>
      <c r="I6" s="182">
        <f>'Income Statement'!C52</f>
        <v>0</v>
      </c>
      <c r="J6" s="182">
        <f>'Income Statement'!C54</f>
        <v>0</v>
      </c>
    </row>
    <row r="7" spans="2:10">
      <c r="B7" s="156" t="s">
        <v>77</v>
      </c>
      <c r="C7" s="158">
        <f>DATE(YEAR('Income Statement'!D7),12,31)</f>
        <v>2191</v>
      </c>
      <c r="D7" s="201" t="e">
        <f>'Income Statement'!D54/'Income Statement'!D10</f>
        <v>#DIV/0!</v>
      </c>
      <c r="G7" s="158">
        <f>C7</f>
        <v>2191</v>
      </c>
      <c r="H7" s="182">
        <f>'Income Statement'!D10</f>
        <v>0</v>
      </c>
      <c r="I7" s="182">
        <f>'Income Statement'!D52</f>
        <v>0</v>
      </c>
      <c r="J7" s="182">
        <f>'Income Statement'!D54</f>
        <v>0</v>
      </c>
    </row>
    <row r="8" spans="2:10">
      <c r="B8" s="156" t="s">
        <v>77</v>
      </c>
      <c r="C8" s="158">
        <f>DATE(YEAR('Income Statement'!E7),12,31)</f>
        <v>2191</v>
      </c>
      <c r="D8" s="201" t="e">
        <f>'Income Statement'!E54/'Income Statement'!E10</f>
        <v>#DIV/0!</v>
      </c>
      <c r="G8" s="158">
        <f>C8</f>
        <v>2191</v>
      </c>
      <c r="H8" s="182">
        <f>'Income Statement'!E10</f>
        <v>0</v>
      </c>
      <c r="I8" s="182">
        <f>'Income Statement'!E52</f>
        <v>0</v>
      </c>
      <c r="J8" s="182">
        <f>'Income Statement'!E54</f>
        <v>0</v>
      </c>
    </row>
    <row r="9" spans="2:10">
      <c r="B9" s="156" t="s">
        <v>79</v>
      </c>
      <c r="C9" s="196" t="str">
        <f>"Projected "&amp;TEXT(DATE(YEAR(C8+1),12,31),"yyyy")</f>
        <v>Projected 1910</v>
      </c>
      <c r="D9" s="201" t="e">
        <f>('Income Statement'!F54+'Income Statement'!G54)/('Income Statement'!F10+'Income Statement'!G10)</f>
        <v>#DIV/0!</v>
      </c>
      <c r="G9" s="196" t="str">
        <f>C9</f>
        <v>Projected 1910</v>
      </c>
      <c r="H9" s="182">
        <f>'Income Statement'!F10+'Income Statement'!G10</f>
        <v>0</v>
      </c>
      <c r="I9" s="182">
        <f>'Income Statement'!F52+'Income Statement'!G52</f>
        <v>0</v>
      </c>
      <c r="J9" s="182">
        <f>'Income Statement'!F54+'Income Statement'!G54</f>
        <v>0</v>
      </c>
    </row>
    <row r="10" spans="2:10">
      <c r="B10" s="156" t="s">
        <v>75</v>
      </c>
      <c r="C10" s="196" t="str">
        <f>"Projected "&amp;TEXT(DATE(YEAR('Income Statement'!H7),12,31),"yyyy")</f>
        <v>Projected 1909</v>
      </c>
      <c r="D10" s="201" t="e">
        <f>'Income Statement'!H54/'Income Statement'!H10</f>
        <v>#DIV/0!</v>
      </c>
      <c r="G10" s="196" t="str">
        <f>C10</f>
        <v>Projected 1909</v>
      </c>
      <c r="H10" s="182">
        <f>'Income Statement'!H10</f>
        <v>0</v>
      </c>
      <c r="I10" s="182">
        <f>'Income Statement'!H52</f>
        <v>0</v>
      </c>
      <c r="J10" s="182">
        <f>'Income Statement'!H54</f>
        <v>0</v>
      </c>
    </row>
    <row r="11" spans="2:10">
      <c r="B11" s="197"/>
      <c r="C11" s="198"/>
      <c r="D11" s="199"/>
    </row>
    <row r="12" spans="2:10">
      <c r="B12" s="538" t="s">
        <v>80</v>
      </c>
      <c r="C12" s="538"/>
      <c r="D12" s="538"/>
      <c r="E12" s="538"/>
    </row>
    <row r="13" spans="2:10">
      <c r="B13" s="220" t="s">
        <v>20</v>
      </c>
      <c r="C13" s="221" t="s">
        <v>81</v>
      </c>
      <c r="D13" s="219" t="s">
        <v>132</v>
      </c>
      <c r="E13" s="220" t="s">
        <v>82</v>
      </c>
    </row>
    <row r="14" spans="2:10">
      <c r="B14" s="162" t="e">
        <f>TEXT(DATE('Projected Cash Flow Year 1'!C4,MONTH('Projected Cash Flow Year 1'!C6),1),"mmm-yy")&amp;" - "&amp;IF(MONTH('Projected Cash Flow Year 1'!C6)=1,TEXT(DATE('Projected Cash Flow Year 1'!C4,MONTH('Projected Cash Flow Year 1'!N6),1),"mmm-yy"),TEXT(DATE('Projected Cash Flow Year 1'!C4+1,MONTH('Projected Cash Flow Year 1'!N6),1),"mmm-yy"))</f>
        <v>#VALUE!</v>
      </c>
      <c r="C14" s="159" t="e">
        <f>('Cash Flow Summary'!C13+'Cash Flow Summary'!C15-'Cash Flow Summary'!C19)/('Cash Flow Summary'!C22+'Cash Flow Summary'!C23)</f>
        <v>#DIV/0!</v>
      </c>
      <c r="D14" s="159">
        <v>2</v>
      </c>
      <c r="E14" s="160">
        <f>'Cash Flow Summary'!C16-'Cash Flow Summary'!C24</f>
        <v>0</v>
      </c>
    </row>
    <row r="15" spans="2:10">
      <c r="B15" s="157" t="e">
        <f>TEXT(DATE('Projected Cash Flow Year 1'!C4+1,MONTH('Projected Cash Flow Year 1'!C6),1),"mmm-yy")&amp;" - "&amp;IF(MONTH('Projected Cash Flow Year 1'!C6)=1,TEXT(DATE('Projected Cash Flow Year 1'!C4+1,MONTH('Projected Cash Flow Year 1'!N6),1),"mmm-yy"),TEXT(DATE('Projected Cash Flow Year 1'!C4+2,MONTH('Projected Cash Flow Year 1'!N6),1),"mmm-yy"))</f>
        <v>#VALUE!</v>
      </c>
      <c r="C15" s="159" t="e">
        <f>('Cash Flow Summary'!D13+'Cash Flow Summary'!D15-'Cash Flow Summary'!D19)/('Cash Flow Summary'!D22+'Cash Flow Summary'!D23)</f>
        <v>#DIV/0!</v>
      </c>
      <c r="D15" s="159">
        <v>2</v>
      </c>
      <c r="E15" s="160">
        <f>'Cash Flow Summary'!D16-'Cash Flow Summary'!D24</f>
        <v>0</v>
      </c>
    </row>
    <row r="16" spans="2:10">
      <c r="B16" s="157" t="e">
        <f>TEXT(DATE('Projected Cash Flow Year 1'!C4+2,MONTH('Projected Cash Flow Year 1'!C6),1),"mmm-yy")&amp;" - "&amp;IF(MONTH('Projected Cash Flow Year 1'!C6)=1,TEXT(DATE('Projected Cash Flow Year 1'!C4+2,MONTH('Projected Cash Flow Year 1'!N6),1),"mmm-yy"),TEXT(DATE('Projected Cash Flow Year 1'!C4+3,MONTH('Projected Cash Flow Year 1'!N6),1),"mmm-yy"))</f>
        <v>#VALUE!</v>
      </c>
      <c r="C16" s="159" t="e">
        <f>('Cash Flow Summary'!E13+'Cash Flow Summary'!E15-'Cash Flow Summary'!E19)/('Cash Flow Summary'!E22+'Cash Flow Summary'!E23)</f>
        <v>#DIV/0!</v>
      </c>
      <c r="D16" s="159">
        <v>2</v>
      </c>
      <c r="E16" s="160">
        <f>'Cash Flow Summary'!E16-'Cash Flow Summary'!E24</f>
        <v>0</v>
      </c>
    </row>
    <row r="17" spans="2:12">
      <c r="B17" s="157" t="e">
        <f>TEXT(DATE('Projected Cash Flow Year 1'!C4+3,MONTH('Projected Cash Flow Year 1'!C6),1),"mmm-yy")&amp;" - "&amp;IF(MONTH('Projected Cash Flow Year 1'!C6)=1,TEXT(DATE('Projected Cash Flow Year 1'!C4+3,MONTH('Projected Cash Flow Year 1'!N6),1),"mmm-yy"),TEXT(DATE('Projected Cash Flow Year 1'!C4+4,MONTH('Projected Cash Flow Year 1'!N6),1),"mmm-yy"))</f>
        <v>#VALUE!</v>
      </c>
      <c r="C17" s="159" t="e">
        <f>('Cash Flow Summary'!F13+'Cash Flow Summary'!F15-'Cash Flow Summary'!F19)/('Cash Flow Summary'!F22+'Cash Flow Summary'!F23)</f>
        <v>#DIV/0!</v>
      </c>
      <c r="D17" s="159">
        <v>2</v>
      </c>
      <c r="E17" s="160">
        <f>'Cash Flow Summary'!F16-'Cash Flow Summary'!F24</f>
        <v>0</v>
      </c>
    </row>
    <row r="19" spans="2:12">
      <c r="B19" s="538" t="s">
        <v>83</v>
      </c>
      <c r="C19" s="538"/>
      <c r="D19" s="538"/>
      <c r="E19" s="538"/>
    </row>
    <row r="20" spans="2:12">
      <c r="B20" s="181" t="s">
        <v>20</v>
      </c>
      <c r="C20" s="181" t="s">
        <v>86</v>
      </c>
      <c r="D20" s="181" t="s">
        <v>84</v>
      </c>
      <c r="E20" s="181" t="s">
        <v>85</v>
      </c>
    </row>
    <row r="21" spans="2:12">
      <c r="B21" s="158">
        <f>DATE(YEAR('Income Statement'!D7),12,31)</f>
        <v>2191</v>
      </c>
      <c r="C21" s="201" t="e">
        <f t="shared" ref="C21:E24" si="0">(H7-H6)/H6</f>
        <v>#DIV/0!</v>
      </c>
      <c r="D21" s="201" t="e">
        <f t="shared" si="0"/>
        <v>#DIV/0!</v>
      </c>
      <c r="E21" s="201" t="e">
        <f t="shared" si="0"/>
        <v>#DIV/0!</v>
      </c>
    </row>
    <row r="22" spans="2:12">
      <c r="B22" s="158">
        <f>DATE(YEAR('Income Statement'!E7),12,31)</f>
        <v>2191</v>
      </c>
      <c r="C22" s="201" t="e">
        <f t="shared" si="0"/>
        <v>#DIV/0!</v>
      </c>
      <c r="D22" s="201" t="e">
        <f t="shared" si="0"/>
        <v>#DIV/0!</v>
      </c>
      <c r="E22" s="201" t="e">
        <f t="shared" si="0"/>
        <v>#DIV/0!</v>
      </c>
    </row>
    <row r="23" spans="2:12">
      <c r="B23" s="196" t="str">
        <f>"Projected "&amp;TEXT(DATE(YEAR(B22)+1,12,31),"yyyy")</f>
        <v>Projected 1910</v>
      </c>
      <c r="C23" s="201" t="e">
        <f t="shared" si="0"/>
        <v>#DIV/0!</v>
      </c>
      <c r="D23" s="201" t="e">
        <f t="shared" si="0"/>
        <v>#DIV/0!</v>
      </c>
      <c r="E23" s="201" t="e">
        <f t="shared" si="0"/>
        <v>#DIV/0!</v>
      </c>
    </row>
    <row r="24" spans="2:12">
      <c r="B24" s="196" t="str">
        <f>"Projected "&amp;TEXT(DATE(YEAR(B22)+2,12,31),"yyyy")</f>
        <v>Projected 1911</v>
      </c>
      <c r="C24" s="201" t="e">
        <f t="shared" si="0"/>
        <v>#DIV/0!</v>
      </c>
      <c r="D24" s="201" t="e">
        <f t="shared" si="0"/>
        <v>#DIV/0!</v>
      </c>
      <c r="E24" s="201" t="e">
        <f t="shared" si="0"/>
        <v>#DIV/0!</v>
      </c>
    </row>
    <row r="26" spans="2:12">
      <c r="I26" s="540" t="s">
        <v>131</v>
      </c>
      <c r="J26" s="540"/>
    </row>
    <row r="27" spans="2:12" ht="18">
      <c r="B27" s="539" t="s">
        <v>89</v>
      </c>
      <c r="C27" s="539"/>
      <c r="D27" s="539"/>
      <c r="E27" s="539"/>
      <c r="F27" s="539"/>
      <c r="G27" s="539"/>
      <c r="H27" s="539"/>
      <c r="I27" s="539"/>
    </row>
    <row r="29" spans="2:12">
      <c r="B29" s="538" t="s">
        <v>115</v>
      </c>
      <c r="C29" s="538"/>
      <c r="D29" s="538"/>
      <c r="F29" s="538" t="s">
        <v>95</v>
      </c>
      <c r="G29" s="538"/>
      <c r="H29" s="538"/>
      <c r="I29" s="538"/>
      <c r="J29" s="186"/>
      <c r="K29" s="219" t="s">
        <v>98</v>
      </c>
      <c r="L29" s="219" t="s">
        <v>147</v>
      </c>
    </row>
    <row r="30" spans="2:12">
      <c r="B30" s="156"/>
      <c r="C30" s="181" t="s">
        <v>93</v>
      </c>
      <c r="D30" s="181" t="s">
        <v>94</v>
      </c>
      <c r="F30" s="189" t="s">
        <v>96</v>
      </c>
      <c r="G30" s="190" t="s">
        <v>97</v>
      </c>
      <c r="H30" s="190" t="s">
        <v>98</v>
      </c>
      <c r="I30" s="190" t="s">
        <v>99</v>
      </c>
      <c r="K30" s="256">
        <v>0.8</v>
      </c>
      <c r="L30" s="257" t="s">
        <v>145</v>
      </c>
    </row>
    <row r="31" spans="2:12">
      <c r="B31" s="156" t="s">
        <v>90</v>
      </c>
      <c r="C31" s="216">
        <v>100000</v>
      </c>
      <c r="D31" s="183">
        <f>C31/C33</f>
        <v>0.66666666666666663</v>
      </c>
      <c r="F31" s="210" t="s">
        <v>100</v>
      </c>
      <c r="G31" s="211">
        <v>0</v>
      </c>
      <c r="H31" s="212">
        <v>0.8</v>
      </c>
      <c r="I31" s="188">
        <f>G31*H31</f>
        <v>0</v>
      </c>
      <c r="K31" s="256">
        <v>0.5</v>
      </c>
      <c r="L31" s="156" t="s">
        <v>146</v>
      </c>
    </row>
    <row r="32" spans="2:12" ht="13.5" thickBot="1">
      <c r="B32" s="184" t="s">
        <v>91</v>
      </c>
      <c r="C32" s="217">
        <v>50000</v>
      </c>
      <c r="D32" s="185">
        <f>C32/C33</f>
        <v>0.33333333333333331</v>
      </c>
      <c r="F32" s="210" t="s">
        <v>101</v>
      </c>
      <c r="G32" s="211">
        <v>0</v>
      </c>
      <c r="H32" s="212">
        <v>0.8</v>
      </c>
      <c r="I32" s="188">
        <f t="shared" ref="I32:I37" si="1">G32*H32</f>
        <v>0</v>
      </c>
    </row>
    <row r="33" spans="2:9">
      <c r="B33" s="191" t="s">
        <v>92</v>
      </c>
      <c r="C33" s="192">
        <f>SUM(C31:C32)</f>
        <v>150000</v>
      </c>
      <c r="D33" s="193">
        <f>SUM(D31:D32)</f>
        <v>1</v>
      </c>
      <c r="F33" s="210" t="s">
        <v>102</v>
      </c>
      <c r="G33" s="211">
        <v>0</v>
      </c>
      <c r="H33" s="212">
        <v>0.8</v>
      </c>
      <c r="I33" s="188">
        <f t="shared" si="1"/>
        <v>0</v>
      </c>
    </row>
    <row r="34" spans="2:9">
      <c r="F34" s="210" t="s">
        <v>103</v>
      </c>
      <c r="G34" s="211">
        <v>0</v>
      </c>
      <c r="H34" s="212">
        <v>0.5</v>
      </c>
      <c r="I34" s="188">
        <f t="shared" si="1"/>
        <v>0</v>
      </c>
    </row>
    <row r="35" spans="2:9">
      <c r="F35" s="210" t="s">
        <v>104</v>
      </c>
      <c r="G35" s="211">
        <v>0</v>
      </c>
      <c r="H35" s="212">
        <v>0.5</v>
      </c>
      <c r="I35" s="188">
        <f t="shared" si="1"/>
        <v>0</v>
      </c>
    </row>
    <row r="36" spans="2:9">
      <c r="B36" s="538" t="s">
        <v>109</v>
      </c>
      <c r="C36" s="538"/>
      <c r="D36" s="538"/>
      <c r="F36" s="210" t="s">
        <v>105</v>
      </c>
      <c r="G36" s="211">
        <v>0</v>
      </c>
      <c r="H36" s="212">
        <v>0.5</v>
      </c>
      <c r="I36" s="188">
        <f t="shared" si="1"/>
        <v>0</v>
      </c>
    </row>
    <row r="37" spans="2:9">
      <c r="B37" s="202"/>
      <c r="C37" s="202" t="s">
        <v>109</v>
      </c>
      <c r="D37" s="181" t="s">
        <v>113</v>
      </c>
      <c r="F37" s="213" t="s">
        <v>108</v>
      </c>
      <c r="G37" s="214">
        <v>0</v>
      </c>
      <c r="H37" s="215">
        <v>0.5</v>
      </c>
      <c r="I37" s="200">
        <f t="shared" si="1"/>
        <v>0</v>
      </c>
    </row>
    <row r="38" spans="2:9" ht="13.5" thickBot="1">
      <c r="B38" s="187" t="s">
        <v>110</v>
      </c>
      <c r="C38" s="210">
        <v>20</v>
      </c>
      <c r="D38" s="182">
        <f>C31/C38</f>
        <v>5000</v>
      </c>
      <c r="F38" s="184"/>
      <c r="G38" s="184"/>
      <c r="H38" s="184"/>
      <c r="I38" s="184"/>
    </row>
    <row r="39" spans="2:9">
      <c r="B39" s="187" t="s">
        <v>111</v>
      </c>
      <c r="C39" s="210">
        <v>10</v>
      </c>
      <c r="D39" s="182">
        <f>C31/C39</f>
        <v>10000</v>
      </c>
      <c r="F39" s="191" t="s">
        <v>106</v>
      </c>
      <c r="G39" s="194">
        <f>SUM(G31:G37)</f>
        <v>0</v>
      </c>
      <c r="H39" s="191"/>
      <c r="I39" s="194">
        <f>SUM(I31:I37)</f>
        <v>0</v>
      </c>
    </row>
    <row r="40" spans="2:9" ht="13.5" thickBot="1">
      <c r="B40" s="184"/>
      <c r="C40" s="184"/>
      <c r="D40" s="184"/>
      <c r="F40" s="190" t="s">
        <v>107</v>
      </c>
      <c r="G40" s="195">
        <f>G39/C31</f>
        <v>0</v>
      </c>
      <c r="H40" s="189"/>
      <c r="I40" s="195">
        <f>I39/C31</f>
        <v>0</v>
      </c>
    </row>
    <row r="41" spans="2:9">
      <c r="B41" s="191" t="s">
        <v>112</v>
      </c>
      <c r="C41" s="191">
        <f>SUM(C38:C39)</f>
        <v>30</v>
      </c>
      <c r="D41" s="206">
        <f>C31/C41</f>
        <v>3333.3333333333335</v>
      </c>
    </row>
    <row r="44" spans="2:9">
      <c r="B44" s="538" t="s">
        <v>114</v>
      </c>
      <c r="C44" s="538"/>
      <c r="F44" s="538" t="s">
        <v>122</v>
      </c>
      <c r="G44" s="538"/>
    </row>
    <row r="45" spans="2:9" ht="25.5">
      <c r="B45" s="207" t="s">
        <v>116</v>
      </c>
      <c r="C45" s="205" t="s">
        <v>117</v>
      </c>
      <c r="F45" s="207" t="s">
        <v>123</v>
      </c>
      <c r="G45" s="208" t="s">
        <v>106</v>
      </c>
    </row>
    <row r="46" spans="2:9">
      <c r="B46" s="210" t="s">
        <v>118</v>
      </c>
      <c r="C46" s="218">
        <v>0.25</v>
      </c>
      <c r="F46" s="210" t="s">
        <v>124</v>
      </c>
      <c r="G46" s="216">
        <v>20000</v>
      </c>
    </row>
    <row r="47" spans="2:9">
      <c r="B47" s="210" t="s">
        <v>119</v>
      </c>
      <c r="C47" s="218">
        <v>0.25</v>
      </c>
      <c r="F47" s="210" t="s">
        <v>125</v>
      </c>
      <c r="G47" s="216">
        <v>10000</v>
      </c>
    </row>
    <row r="48" spans="2:9">
      <c r="B48" s="210" t="s">
        <v>120</v>
      </c>
      <c r="C48" s="218">
        <v>0.25</v>
      </c>
      <c r="F48" s="210" t="s">
        <v>126</v>
      </c>
      <c r="G48" s="216">
        <v>50000</v>
      </c>
    </row>
    <row r="49" spans="2:7">
      <c r="B49" s="210" t="s">
        <v>121</v>
      </c>
      <c r="C49" s="218">
        <v>0.25</v>
      </c>
      <c r="F49" s="210" t="s">
        <v>127</v>
      </c>
      <c r="G49" s="216">
        <v>70000</v>
      </c>
    </row>
    <row r="50" spans="2:7" ht="13.5" thickBot="1">
      <c r="B50" s="184"/>
      <c r="C50" s="185"/>
      <c r="F50" s="184"/>
      <c r="G50" s="209"/>
    </row>
    <row r="51" spans="2:7">
      <c r="B51" s="191" t="s">
        <v>106</v>
      </c>
      <c r="C51" s="193">
        <f>SUM(C46:C49)</f>
        <v>1</v>
      </c>
      <c r="F51" s="191" t="s">
        <v>106</v>
      </c>
      <c r="G51" s="192">
        <f>SUM(G46:G49)</f>
        <v>150000</v>
      </c>
    </row>
    <row r="54" spans="2:7">
      <c r="B54" s="536" t="s">
        <v>133</v>
      </c>
      <c r="C54" s="536"/>
    </row>
    <row r="55" spans="2:7">
      <c r="B55" s="156" t="s">
        <v>134</v>
      </c>
      <c r="C55" s="254">
        <f>C31</f>
        <v>100000</v>
      </c>
    </row>
    <row r="56" spans="2:7">
      <c r="B56" s="187" t="s">
        <v>135</v>
      </c>
      <c r="C56" s="243">
        <v>7000</v>
      </c>
    </row>
    <row r="57" spans="2:7">
      <c r="B57" s="187" t="s">
        <v>144</v>
      </c>
      <c r="C57" s="243">
        <f>C55*0.01</f>
        <v>1000</v>
      </c>
    </row>
    <row r="58" spans="2:7">
      <c r="B58" s="187" t="s">
        <v>136</v>
      </c>
      <c r="C58" s="210">
        <v>36</v>
      </c>
    </row>
    <row r="59" spans="2:7">
      <c r="B59" s="247" t="s">
        <v>141</v>
      </c>
      <c r="C59" s="248">
        <v>40785</v>
      </c>
    </row>
    <row r="60" spans="2:7">
      <c r="B60" s="184"/>
      <c r="C60" s="184"/>
    </row>
    <row r="61" spans="2:7" ht="13.5" thickBot="1">
      <c r="B61" s="244"/>
      <c r="C61" s="246" t="s">
        <v>139</v>
      </c>
      <c r="D61" s="246" t="s">
        <v>140</v>
      </c>
      <c r="E61" s="246" t="s">
        <v>106</v>
      </c>
    </row>
    <row r="62" spans="2:7">
      <c r="B62" s="242" t="s">
        <v>137</v>
      </c>
      <c r="C62" s="245">
        <f>ROUNDUP(C55/C58,0)</f>
        <v>2778</v>
      </c>
      <c r="D62" s="245">
        <f>ROUND(C56/C58,0)</f>
        <v>194</v>
      </c>
      <c r="E62" s="245">
        <f>SUM(C62:D62)</f>
        <v>2972</v>
      </c>
      <c r="F62" s="240"/>
    </row>
    <row r="63" spans="2:7">
      <c r="B63" s="156" t="s">
        <v>138</v>
      </c>
      <c r="C63" s="241">
        <f>C55-(C62*(C58-1))</f>
        <v>2770</v>
      </c>
      <c r="D63" s="182">
        <f>C56-(D62*(C58-1))</f>
        <v>210</v>
      </c>
      <c r="E63" s="182">
        <f>SUM(C63:D63)</f>
        <v>2980</v>
      </c>
      <c r="F63" s="240"/>
    </row>
    <row r="64" spans="2:7" ht="13.5" thickBot="1"/>
    <row r="65" spans="1:5" ht="13.5" thickBot="1">
      <c r="B65" s="249" t="s">
        <v>143</v>
      </c>
      <c r="C65" s="250">
        <f>((1+(IRR((E68:E128))))^12)-1</f>
        <v>5.2359981125439381E-2</v>
      </c>
    </row>
    <row r="67" spans="1:5">
      <c r="A67" s="156"/>
      <c r="B67" s="219" t="s">
        <v>142</v>
      </c>
      <c r="C67" s="251" t="s">
        <v>139</v>
      </c>
      <c r="D67" s="219" t="s">
        <v>140</v>
      </c>
      <c r="E67" s="219" t="s">
        <v>106</v>
      </c>
    </row>
    <row r="68" spans="1:5" hidden="1">
      <c r="A68" s="156"/>
      <c r="B68" s="219"/>
      <c r="C68" s="255">
        <f>-C55</f>
        <v>-100000</v>
      </c>
      <c r="D68" s="255">
        <f>C57</f>
        <v>1000</v>
      </c>
      <c r="E68" s="255">
        <f>C68+D68</f>
        <v>-99000</v>
      </c>
    </row>
    <row r="69" spans="1:5">
      <c r="A69" s="156">
        <v>1</v>
      </c>
      <c r="B69" s="252">
        <f>C59</f>
        <v>40785</v>
      </c>
      <c r="C69" s="182">
        <f t="shared" ref="C69:C100" si="2">IF(A69&lt;$C$58,$C$62,IF(A69=$C$58,$C$63,""))</f>
        <v>2778</v>
      </c>
      <c r="D69" s="182">
        <f>IF(A69&lt;$C$58,$D$62,IF(A69=$C$58,$D$63,""))</f>
        <v>194</v>
      </c>
      <c r="E69" s="182">
        <f>IF(SUM(C69:D69)&gt;0,SUM(C69:D69),"")</f>
        <v>2972</v>
      </c>
    </row>
    <row r="70" spans="1:5">
      <c r="A70" s="156">
        <v>2</v>
      </c>
      <c r="B70" s="252">
        <f>IF(A70&lt;=$C$58,EOMONTH(B69,1),"")</f>
        <v>40815</v>
      </c>
      <c r="C70" s="182">
        <f t="shared" si="2"/>
        <v>2778</v>
      </c>
      <c r="D70" s="182">
        <f t="shared" ref="D70:D128" si="3">IF(A70&lt;$C$58,$D$62,IF(A70=$C$58,$D$63,""))</f>
        <v>194</v>
      </c>
      <c r="E70" s="182">
        <f t="shared" ref="E70:E128" si="4">IF(SUM(C70:D70)&gt;0,SUM(C70:D70),"")</f>
        <v>2972</v>
      </c>
    </row>
    <row r="71" spans="1:5">
      <c r="A71" s="156">
        <v>3</v>
      </c>
      <c r="B71" s="252">
        <f t="shared" ref="B71:B128" si="5">IF(A71&lt;=$C$58,EOMONTH(B70,1),"")</f>
        <v>40846</v>
      </c>
      <c r="C71" s="182">
        <f t="shared" si="2"/>
        <v>2778</v>
      </c>
      <c r="D71" s="182">
        <f t="shared" si="3"/>
        <v>194</v>
      </c>
      <c r="E71" s="182">
        <f t="shared" si="4"/>
        <v>2972</v>
      </c>
    </row>
    <row r="72" spans="1:5">
      <c r="A72" s="156">
        <v>4</v>
      </c>
      <c r="B72" s="252">
        <f t="shared" si="5"/>
        <v>40876</v>
      </c>
      <c r="C72" s="182">
        <f t="shared" si="2"/>
        <v>2778</v>
      </c>
      <c r="D72" s="182">
        <f t="shared" si="3"/>
        <v>194</v>
      </c>
      <c r="E72" s="182">
        <f t="shared" si="4"/>
        <v>2972</v>
      </c>
    </row>
    <row r="73" spans="1:5">
      <c r="A73" s="156">
        <v>5</v>
      </c>
      <c r="B73" s="252">
        <f t="shared" si="5"/>
        <v>40907</v>
      </c>
      <c r="C73" s="182">
        <f t="shared" si="2"/>
        <v>2778</v>
      </c>
      <c r="D73" s="182">
        <f t="shared" si="3"/>
        <v>194</v>
      </c>
      <c r="E73" s="182">
        <f t="shared" si="4"/>
        <v>2972</v>
      </c>
    </row>
    <row r="74" spans="1:5">
      <c r="A74" s="156">
        <v>6</v>
      </c>
      <c r="B74" s="252">
        <f t="shared" si="5"/>
        <v>40938</v>
      </c>
      <c r="C74" s="182">
        <f t="shared" si="2"/>
        <v>2778</v>
      </c>
      <c r="D74" s="182">
        <f t="shared" si="3"/>
        <v>194</v>
      </c>
      <c r="E74" s="182">
        <f t="shared" si="4"/>
        <v>2972</v>
      </c>
    </row>
    <row r="75" spans="1:5">
      <c r="A75" s="156">
        <v>7</v>
      </c>
      <c r="B75" s="252">
        <f t="shared" si="5"/>
        <v>40967</v>
      </c>
      <c r="C75" s="182">
        <f t="shared" si="2"/>
        <v>2778</v>
      </c>
      <c r="D75" s="182">
        <f t="shared" si="3"/>
        <v>194</v>
      </c>
      <c r="E75" s="182">
        <f t="shared" si="4"/>
        <v>2972</v>
      </c>
    </row>
    <row r="76" spans="1:5">
      <c r="A76" s="156">
        <v>8</v>
      </c>
      <c r="B76" s="252">
        <f t="shared" si="5"/>
        <v>40998</v>
      </c>
      <c r="C76" s="182">
        <f t="shared" si="2"/>
        <v>2778</v>
      </c>
      <c r="D76" s="182">
        <f t="shared" si="3"/>
        <v>194</v>
      </c>
      <c r="E76" s="182">
        <f t="shared" si="4"/>
        <v>2972</v>
      </c>
    </row>
    <row r="77" spans="1:5">
      <c r="A77" s="156">
        <v>9</v>
      </c>
      <c r="B77" s="252">
        <f t="shared" si="5"/>
        <v>41028</v>
      </c>
      <c r="C77" s="182">
        <f t="shared" si="2"/>
        <v>2778</v>
      </c>
      <c r="D77" s="182">
        <f t="shared" si="3"/>
        <v>194</v>
      </c>
      <c r="E77" s="182">
        <f t="shared" si="4"/>
        <v>2972</v>
      </c>
    </row>
    <row r="78" spans="1:5">
      <c r="A78" s="156">
        <v>10</v>
      </c>
      <c r="B78" s="252">
        <f t="shared" si="5"/>
        <v>41059</v>
      </c>
      <c r="C78" s="182">
        <f t="shared" si="2"/>
        <v>2778</v>
      </c>
      <c r="D78" s="182">
        <f t="shared" si="3"/>
        <v>194</v>
      </c>
      <c r="E78" s="182">
        <f t="shared" si="4"/>
        <v>2972</v>
      </c>
    </row>
    <row r="79" spans="1:5">
      <c r="A79" s="156">
        <v>11</v>
      </c>
      <c r="B79" s="252">
        <f t="shared" si="5"/>
        <v>41089</v>
      </c>
      <c r="C79" s="182">
        <f t="shared" si="2"/>
        <v>2778</v>
      </c>
      <c r="D79" s="182">
        <f t="shared" si="3"/>
        <v>194</v>
      </c>
      <c r="E79" s="182">
        <f t="shared" si="4"/>
        <v>2972</v>
      </c>
    </row>
    <row r="80" spans="1:5">
      <c r="A80" s="156">
        <v>12</v>
      </c>
      <c r="B80" s="252">
        <f t="shared" si="5"/>
        <v>41120</v>
      </c>
      <c r="C80" s="182">
        <f t="shared" si="2"/>
        <v>2778</v>
      </c>
      <c r="D80" s="182">
        <f t="shared" si="3"/>
        <v>194</v>
      </c>
      <c r="E80" s="182">
        <f t="shared" si="4"/>
        <v>2972</v>
      </c>
    </row>
    <row r="81" spans="1:5">
      <c r="A81" s="156">
        <v>13</v>
      </c>
      <c r="B81" s="252">
        <f t="shared" si="5"/>
        <v>41151</v>
      </c>
      <c r="C81" s="182">
        <f t="shared" si="2"/>
        <v>2778</v>
      </c>
      <c r="D81" s="182">
        <f t="shared" si="3"/>
        <v>194</v>
      </c>
      <c r="E81" s="182">
        <f t="shared" si="4"/>
        <v>2972</v>
      </c>
    </row>
    <row r="82" spans="1:5">
      <c r="A82" s="156">
        <v>14</v>
      </c>
      <c r="B82" s="252">
        <f t="shared" si="5"/>
        <v>41181</v>
      </c>
      <c r="C82" s="182">
        <f t="shared" si="2"/>
        <v>2778</v>
      </c>
      <c r="D82" s="182">
        <f t="shared" si="3"/>
        <v>194</v>
      </c>
      <c r="E82" s="182">
        <f t="shared" si="4"/>
        <v>2972</v>
      </c>
    </row>
    <row r="83" spans="1:5">
      <c r="A83" s="156">
        <v>15</v>
      </c>
      <c r="B83" s="252">
        <f t="shared" si="5"/>
        <v>41212</v>
      </c>
      <c r="C83" s="182">
        <f t="shared" si="2"/>
        <v>2778</v>
      </c>
      <c r="D83" s="182">
        <f t="shared" si="3"/>
        <v>194</v>
      </c>
      <c r="E83" s="182">
        <f t="shared" si="4"/>
        <v>2972</v>
      </c>
    </row>
    <row r="84" spans="1:5">
      <c r="A84" s="156">
        <v>16</v>
      </c>
      <c r="B84" s="252">
        <f t="shared" si="5"/>
        <v>41242</v>
      </c>
      <c r="C84" s="182">
        <f t="shared" si="2"/>
        <v>2778</v>
      </c>
      <c r="D84" s="182">
        <f t="shared" si="3"/>
        <v>194</v>
      </c>
      <c r="E84" s="182">
        <f t="shared" si="4"/>
        <v>2972</v>
      </c>
    </row>
    <row r="85" spans="1:5">
      <c r="A85" s="156">
        <v>17</v>
      </c>
      <c r="B85" s="252">
        <f t="shared" si="5"/>
        <v>41273</v>
      </c>
      <c r="C85" s="182">
        <f t="shared" si="2"/>
        <v>2778</v>
      </c>
      <c r="D85" s="182">
        <f t="shared" si="3"/>
        <v>194</v>
      </c>
      <c r="E85" s="182">
        <f t="shared" si="4"/>
        <v>2972</v>
      </c>
    </row>
    <row r="86" spans="1:5">
      <c r="A86" s="156">
        <v>18</v>
      </c>
      <c r="B86" s="252">
        <f t="shared" si="5"/>
        <v>41304</v>
      </c>
      <c r="C86" s="182">
        <f t="shared" si="2"/>
        <v>2778</v>
      </c>
      <c r="D86" s="182">
        <f t="shared" si="3"/>
        <v>194</v>
      </c>
      <c r="E86" s="182">
        <f t="shared" si="4"/>
        <v>2972</v>
      </c>
    </row>
    <row r="87" spans="1:5">
      <c r="A87" s="156">
        <v>19</v>
      </c>
      <c r="B87" s="252">
        <f t="shared" si="5"/>
        <v>41332</v>
      </c>
      <c r="C87" s="182">
        <f t="shared" si="2"/>
        <v>2778</v>
      </c>
      <c r="D87" s="182">
        <f t="shared" si="3"/>
        <v>194</v>
      </c>
      <c r="E87" s="182">
        <f t="shared" si="4"/>
        <v>2972</v>
      </c>
    </row>
    <row r="88" spans="1:5">
      <c r="A88" s="156">
        <v>20</v>
      </c>
      <c r="B88" s="252">
        <f t="shared" si="5"/>
        <v>41363</v>
      </c>
      <c r="C88" s="182">
        <f t="shared" si="2"/>
        <v>2778</v>
      </c>
      <c r="D88" s="182">
        <f t="shared" si="3"/>
        <v>194</v>
      </c>
      <c r="E88" s="182">
        <f t="shared" si="4"/>
        <v>2972</v>
      </c>
    </row>
    <row r="89" spans="1:5">
      <c r="A89" s="156">
        <v>21</v>
      </c>
      <c r="B89" s="252">
        <f t="shared" si="5"/>
        <v>41393</v>
      </c>
      <c r="C89" s="182">
        <f t="shared" si="2"/>
        <v>2778</v>
      </c>
      <c r="D89" s="182">
        <f t="shared" si="3"/>
        <v>194</v>
      </c>
      <c r="E89" s="182">
        <f t="shared" si="4"/>
        <v>2972</v>
      </c>
    </row>
    <row r="90" spans="1:5">
      <c r="A90" s="156">
        <v>22</v>
      </c>
      <c r="B90" s="252">
        <f t="shared" si="5"/>
        <v>41424</v>
      </c>
      <c r="C90" s="182">
        <f t="shared" si="2"/>
        <v>2778</v>
      </c>
      <c r="D90" s="182">
        <f t="shared" si="3"/>
        <v>194</v>
      </c>
      <c r="E90" s="182">
        <f t="shared" si="4"/>
        <v>2972</v>
      </c>
    </row>
    <row r="91" spans="1:5">
      <c r="A91" s="156">
        <v>23</v>
      </c>
      <c r="B91" s="252">
        <f t="shared" si="5"/>
        <v>41454</v>
      </c>
      <c r="C91" s="182">
        <f t="shared" si="2"/>
        <v>2778</v>
      </c>
      <c r="D91" s="182">
        <f t="shared" si="3"/>
        <v>194</v>
      </c>
      <c r="E91" s="182">
        <f t="shared" si="4"/>
        <v>2972</v>
      </c>
    </row>
    <row r="92" spans="1:5">
      <c r="A92" s="156">
        <v>24</v>
      </c>
      <c r="B92" s="252">
        <f t="shared" si="5"/>
        <v>41485</v>
      </c>
      <c r="C92" s="182">
        <f t="shared" si="2"/>
        <v>2778</v>
      </c>
      <c r="D92" s="182">
        <f t="shared" si="3"/>
        <v>194</v>
      </c>
      <c r="E92" s="182">
        <f t="shared" si="4"/>
        <v>2972</v>
      </c>
    </row>
    <row r="93" spans="1:5">
      <c r="A93" s="156">
        <v>25</v>
      </c>
      <c r="B93" s="252">
        <f t="shared" si="5"/>
        <v>41516</v>
      </c>
      <c r="C93" s="182">
        <f t="shared" si="2"/>
        <v>2778</v>
      </c>
      <c r="D93" s="182">
        <f t="shared" si="3"/>
        <v>194</v>
      </c>
      <c r="E93" s="182">
        <f t="shared" si="4"/>
        <v>2972</v>
      </c>
    </row>
    <row r="94" spans="1:5">
      <c r="A94" s="156">
        <v>26</v>
      </c>
      <c r="B94" s="252">
        <f t="shared" si="5"/>
        <v>41546</v>
      </c>
      <c r="C94" s="182">
        <f t="shared" si="2"/>
        <v>2778</v>
      </c>
      <c r="D94" s="182">
        <f t="shared" si="3"/>
        <v>194</v>
      </c>
      <c r="E94" s="182">
        <f t="shared" si="4"/>
        <v>2972</v>
      </c>
    </row>
    <row r="95" spans="1:5">
      <c r="A95" s="156">
        <v>27</v>
      </c>
      <c r="B95" s="252">
        <f t="shared" si="5"/>
        <v>41577</v>
      </c>
      <c r="C95" s="182">
        <f t="shared" si="2"/>
        <v>2778</v>
      </c>
      <c r="D95" s="182">
        <f t="shared" si="3"/>
        <v>194</v>
      </c>
      <c r="E95" s="182">
        <f t="shared" si="4"/>
        <v>2972</v>
      </c>
    </row>
    <row r="96" spans="1:5">
      <c r="A96" s="156">
        <v>28</v>
      </c>
      <c r="B96" s="252">
        <f t="shared" si="5"/>
        <v>41607</v>
      </c>
      <c r="C96" s="182">
        <f t="shared" si="2"/>
        <v>2778</v>
      </c>
      <c r="D96" s="182">
        <f t="shared" si="3"/>
        <v>194</v>
      </c>
      <c r="E96" s="182">
        <f t="shared" si="4"/>
        <v>2972</v>
      </c>
    </row>
    <row r="97" spans="1:5">
      <c r="A97" s="156">
        <v>29</v>
      </c>
      <c r="B97" s="252">
        <f t="shared" si="5"/>
        <v>41638</v>
      </c>
      <c r="C97" s="182">
        <f t="shared" si="2"/>
        <v>2778</v>
      </c>
      <c r="D97" s="182">
        <f t="shared" si="3"/>
        <v>194</v>
      </c>
      <c r="E97" s="182">
        <f t="shared" si="4"/>
        <v>2972</v>
      </c>
    </row>
    <row r="98" spans="1:5">
      <c r="A98" s="156">
        <v>30</v>
      </c>
      <c r="B98" s="252">
        <f t="shared" si="5"/>
        <v>41669</v>
      </c>
      <c r="C98" s="182">
        <f t="shared" si="2"/>
        <v>2778</v>
      </c>
      <c r="D98" s="182">
        <f t="shared" si="3"/>
        <v>194</v>
      </c>
      <c r="E98" s="182">
        <f t="shared" si="4"/>
        <v>2972</v>
      </c>
    </row>
    <row r="99" spans="1:5">
      <c r="A99" s="156">
        <v>31</v>
      </c>
      <c r="B99" s="252">
        <f t="shared" si="5"/>
        <v>41697</v>
      </c>
      <c r="C99" s="182">
        <f t="shared" si="2"/>
        <v>2778</v>
      </c>
      <c r="D99" s="182">
        <f t="shared" si="3"/>
        <v>194</v>
      </c>
      <c r="E99" s="182">
        <f t="shared" si="4"/>
        <v>2972</v>
      </c>
    </row>
    <row r="100" spans="1:5">
      <c r="A100" s="156">
        <v>32</v>
      </c>
      <c r="B100" s="252">
        <f t="shared" si="5"/>
        <v>41728</v>
      </c>
      <c r="C100" s="182">
        <f t="shared" si="2"/>
        <v>2778</v>
      </c>
      <c r="D100" s="182">
        <f t="shared" si="3"/>
        <v>194</v>
      </c>
      <c r="E100" s="182">
        <f t="shared" si="4"/>
        <v>2972</v>
      </c>
    </row>
    <row r="101" spans="1:5">
      <c r="A101" s="156">
        <v>33</v>
      </c>
      <c r="B101" s="252">
        <f t="shared" si="5"/>
        <v>41758</v>
      </c>
      <c r="C101" s="182">
        <f t="shared" ref="C101:C128" si="6">IF(A101&lt;$C$58,$C$62,IF(A101=$C$58,$C$63,""))</f>
        <v>2778</v>
      </c>
      <c r="D101" s="182">
        <f t="shared" si="3"/>
        <v>194</v>
      </c>
      <c r="E101" s="182">
        <f t="shared" si="4"/>
        <v>2972</v>
      </c>
    </row>
    <row r="102" spans="1:5">
      <c r="A102" s="156">
        <v>34</v>
      </c>
      <c r="B102" s="252">
        <f t="shared" si="5"/>
        <v>41789</v>
      </c>
      <c r="C102" s="182">
        <f t="shared" si="6"/>
        <v>2778</v>
      </c>
      <c r="D102" s="182">
        <f t="shared" si="3"/>
        <v>194</v>
      </c>
      <c r="E102" s="182">
        <f t="shared" si="4"/>
        <v>2972</v>
      </c>
    </row>
    <row r="103" spans="1:5">
      <c r="A103" s="156">
        <v>35</v>
      </c>
      <c r="B103" s="252">
        <f t="shared" si="5"/>
        <v>41819</v>
      </c>
      <c r="C103" s="182">
        <f t="shared" si="6"/>
        <v>2778</v>
      </c>
      <c r="D103" s="182">
        <f t="shared" si="3"/>
        <v>194</v>
      </c>
      <c r="E103" s="182">
        <f t="shared" si="4"/>
        <v>2972</v>
      </c>
    </row>
    <row r="104" spans="1:5">
      <c r="A104" s="156">
        <v>36</v>
      </c>
      <c r="B104" s="252">
        <f t="shared" si="5"/>
        <v>41850</v>
      </c>
      <c r="C104" s="182">
        <f t="shared" si="6"/>
        <v>2770</v>
      </c>
      <c r="D104" s="182">
        <f t="shared" si="3"/>
        <v>210</v>
      </c>
      <c r="E104" s="182">
        <f t="shared" si="4"/>
        <v>2980</v>
      </c>
    </row>
    <row r="105" spans="1:5">
      <c r="A105" s="156">
        <v>37</v>
      </c>
      <c r="B105" s="252" t="str">
        <f t="shared" si="5"/>
        <v/>
      </c>
      <c r="C105" s="182" t="str">
        <f t="shared" si="6"/>
        <v/>
      </c>
      <c r="D105" s="182" t="str">
        <f t="shared" si="3"/>
        <v/>
      </c>
      <c r="E105" s="182" t="str">
        <f t="shared" si="4"/>
        <v/>
      </c>
    </row>
    <row r="106" spans="1:5">
      <c r="A106" s="156">
        <v>38</v>
      </c>
      <c r="B106" s="252" t="str">
        <f t="shared" si="5"/>
        <v/>
      </c>
      <c r="C106" s="182" t="str">
        <f t="shared" si="6"/>
        <v/>
      </c>
      <c r="D106" s="182" t="str">
        <f t="shared" si="3"/>
        <v/>
      </c>
      <c r="E106" s="182" t="str">
        <f t="shared" si="4"/>
        <v/>
      </c>
    </row>
    <row r="107" spans="1:5">
      <c r="A107" s="156">
        <v>39</v>
      </c>
      <c r="B107" s="252" t="str">
        <f t="shared" si="5"/>
        <v/>
      </c>
      <c r="C107" s="182" t="str">
        <f t="shared" si="6"/>
        <v/>
      </c>
      <c r="D107" s="182" t="str">
        <f t="shared" si="3"/>
        <v/>
      </c>
      <c r="E107" s="182" t="str">
        <f t="shared" si="4"/>
        <v/>
      </c>
    </row>
    <row r="108" spans="1:5">
      <c r="A108" s="156">
        <v>40</v>
      </c>
      <c r="B108" s="252" t="str">
        <f t="shared" si="5"/>
        <v/>
      </c>
      <c r="C108" s="182" t="str">
        <f t="shared" si="6"/>
        <v/>
      </c>
      <c r="D108" s="182" t="str">
        <f t="shared" si="3"/>
        <v/>
      </c>
      <c r="E108" s="182" t="str">
        <f t="shared" si="4"/>
        <v/>
      </c>
    </row>
    <row r="109" spans="1:5">
      <c r="A109" s="156">
        <v>41</v>
      </c>
      <c r="B109" s="252" t="str">
        <f t="shared" si="5"/>
        <v/>
      </c>
      <c r="C109" s="182" t="str">
        <f t="shared" si="6"/>
        <v/>
      </c>
      <c r="D109" s="182" t="str">
        <f t="shared" si="3"/>
        <v/>
      </c>
      <c r="E109" s="182" t="str">
        <f t="shared" si="4"/>
        <v/>
      </c>
    </row>
    <row r="110" spans="1:5">
      <c r="A110" s="156">
        <v>42</v>
      </c>
      <c r="B110" s="252" t="str">
        <f t="shared" si="5"/>
        <v/>
      </c>
      <c r="C110" s="182" t="str">
        <f t="shared" si="6"/>
        <v/>
      </c>
      <c r="D110" s="182" t="str">
        <f t="shared" si="3"/>
        <v/>
      </c>
      <c r="E110" s="182" t="str">
        <f t="shared" si="4"/>
        <v/>
      </c>
    </row>
    <row r="111" spans="1:5">
      <c r="A111" s="156">
        <v>43</v>
      </c>
      <c r="B111" s="252" t="str">
        <f t="shared" si="5"/>
        <v/>
      </c>
      <c r="C111" s="182" t="str">
        <f t="shared" si="6"/>
        <v/>
      </c>
      <c r="D111" s="182" t="str">
        <f t="shared" si="3"/>
        <v/>
      </c>
      <c r="E111" s="182" t="str">
        <f t="shared" si="4"/>
        <v/>
      </c>
    </row>
    <row r="112" spans="1:5">
      <c r="A112" s="156">
        <v>44</v>
      </c>
      <c r="B112" s="252" t="str">
        <f t="shared" si="5"/>
        <v/>
      </c>
      <c r="C112" s="182" t="str">
        <f t="shared" si="6"/>
        <v/>
      </c>
      <c r="D112" s="182" t="str">
        <f t="shared" si="3"/>
        <v/>
      </c>
      <c r="E112" s="182" t="str">
        <f t="shared" si="4"/>
        <v/>
      </c>
    </row>
    <row r="113" spans="1:5">
      <c r="A113" s="156">
        <v>45</v>
      </c>
      <c r="B113" s="252" t="str">
        <f t="shared" si="5"/>
        <v/>
      </c>
      <c r="C113" s="182" t="str">
        <f t="shared" si="6"/>
        <v/>
      </c>
      <c r="D113" s="182" t="str">
        <f t="shared" si="3"/>
        <v/>
      </c>
      <c r="E113" s="182" t="str">
        <f t="shared" si="4"/>
        <v/>
      </c>
    </row>
    <row r="114" spans="1:5">
      <c r="A114" s="156">
        <v>46</v>
      </c>
      <c r="B114" s="252" t="str">
        <f t="shared" si="5"/>
        <v/>
      </c>
      <c r="C114" s="182" t="str">
        <f t="shared" si="6"/>
        <v/>
      </c>
      <c r="D114" s="182" t="str">
        <f t="shared" si="3"/>
        <v/>
      </c>
      <c r="E114" s="182" t="str">
        <f t="shared" si="4"/>
        <v/>
      </c>
    </row>
    <row r="115" spans="1:5">
      <c r="A115" s="156">
        <v>47</v>
      </c>
      <c r="B115" s="252" t="str">
        <f t="shared" si="5"/>
        <v/>
      </c>
      <c r="C115" s="182" t="str">
        <f t="shared" si="6"/>
        <v/>
      </c>
      <c r="D115" s="182" t="str">
        <f t="shared" si="3"/>
        <v/>
      </c>
      <c r="E115" s="182" t="str">
        <f t="shared" si="4"/>
        <v/>
      </c>
    </row>
    <row r="116" spans="1:5">
      <c r="A116" s="156">
        <v>48</v>
      </c>
      <c r="B116" s="252" t="str">
        <f t="shared" si="5"/>
        <v/>
      </c>
      <c r="C116" s="182" t="str">
        <f t="shared" si="6"/>
        <v/>
      </c>
      <c r="D116" s="182" t="str">
        <f t="shared" si="3"/>
        <v/>
      </c>
      <c r="E116" s="182" t="str">
        <f t="shared" si="4"/>
        <v/>
      </c>
    </row>
    <row r="117" spans="1:5">
      <c r="A117" s="156">
        <v>49</v>
      </c>
      <c r="B117" s="252" t="str">
        <f t="shared" si="5"/>
        <v/>
      </c>
      <c r="C117" s="182" t="str">
        <f t="shared" si="6"/>
        <v/>
      </c>
      <c r="D117" s="182" t="str">
        <f t="shared" si="3"/>
        <v/>
      </c>
      <c r="E117" s="182" t="str">
        <f t="shared" si="4"/>
        <v/>
      </c>
    </row>
    <row r="118" spans="1:5">
      <c r="A118" s="156">
        <v>50</v>
      </c>
      <c r="B118" s="252" t="str">
        <f t="shared" si="5"/>
        <v/>
      </c>
      <c r="C118" s="182" t="str">
        <f t="shared" si="6"/>
        <v/>
      </c>
      <c r="D118" s="182" t="str">
        <f t="shared" si="3"/>
        <v/>
      </c>
      <c r="E118" s="182" t="str">
        <f t="shared" si="4"/>
        <v/>
      </c>
    </row>
    <row r="119" spans="1:5">
      <c r="A119" s="156">
        <v>51</v>
      </c>
      <c r="B119" s="252" t="str">
        <f t="shared" si="5"/>
        <v/>
      </c>
      <c r="C119" s="182" t="str">
        <f t="shared" si="6"/>
        <v/>
      </c>
      <c r="D119" s="182" t="str">
        <f t="shared" si="3"/>
        <v/>
      </c>
      <c r="E119" s="182" t="str">
        <f t="shared" si="4"/>
        <v/>
      </c>
    </row>
    <row r="120" spans="1:5">
      <c r="A120" s="156">
        <v>52</v>
      </c>
      <c r="B120" s="252" t="str">
        <f t="shared" si="5"/>
        <v/>
      </c>
      <c r="C120" s="182" t="str">
        <f t="shared" si="6"/>
        <v/>
      </c>
      <c r="D120" s="182" t="str">
        <f t="shared" si="3"/>
        <v/>
      </c>
      <c r="E120" s="182" t="str">
        <f t="shared" si="4"/>
        <v/>
      </c>
    </row>
    <row r="121" spans="1:5">
      <c r="A121" s="156">
        <v>53</v>
      </c>
      <c r="B121" s="252" t="str">
        <f t="shared" si="5"/>
        <v/>
      </c>
      <c r="C121" s="182" t="str">
        <f t="shared" si="6"/>
        <v/>
      </c>
      <c r="D121" s="182" t="str">
        <f t="shared" si="3"/>
        <v/>
      </c>
      <c r="E121" s="182" t="str">
        <f t="shared" si="4"/>
        <v/>
      </c>
    </row>
    <row r="122" spans="1:5">
      <c r="A122" s="156">
        <v>54</v>
      </c>
      <c r="B122" s="252" t="str">
        <f t="shared" si="5"/>
        <v/>
      </c>
      <c r="C122" s="182" t="str">
        <f t="shared" si="6"/>
        <v/>
      </c>
      <c r="D122" s="182" t="str">
        <f t="shared" si="3"/>
        <v/>
      </c>
      <c r="E122" s="182" t="str">
        <f t="shared" si="4"/>
        <v/>
      </c>
    </row>
    <row r="123" spans="1:5">
      <c r="A123" s="156">
        <v>55</v>
      </c>
      <c r="B123" s="252" t="str">
        <f t="shared" si="5"/>
        <v/>
      </c>
      <c r="C123" s="182" t="str">
        <f t="shared" si="6"/>
        <v/>
      </c>
      <c r="D123" s="182" t="str">
        <f t="shared" si="3"/>
        <v/>
      </c>
      <c r="E123" s="182" t="str">
        <f t="shared" si="4"/>
        <v/>
      </c>
    </row>
    <row r="124" spans="1:5">
      <c r="A124" s="156">
        <v>56</v>
      </c>
      <c r="B124" s="252" t="str">
        <f t="shared" si="5"/>
        <v/>
      </c>
      <c r="C124" s="182" t="str">
        <f t="shared" si="6"/>
        <v/>
      </c>
      <c r="D124" s="182" t="str">
        <f t="shared" si="3"/>
        <v/>
      </c>
      <c r="E124" s="182" t="str">
        <f t="shared" si="4"/>
        <v/>
      </c>
    </row>
    <row r="125" spans="1:5">
      <c r="A125" s="156">
        <v>57</v>
      </c>
      <c r="B125" s="252" t="str">
        <f t="shared" si="5"/>
        <v/>
      </c>
      <c r="C125" s="182" t="str">
        <f t="shared" si="6"/>
        <v/>
      </c>
      <c r="D125" s="182" t="str">
        <f t="shared" si="3"/>
        <v/>
      </c>
      <c r="E125" s="182" t="str">
        <f t="shared" si="4"/>
        <v/>
      </c>
    </row>
    <row r="126" spans="1:5">
      <c r="A126" s="156">
        <v>58</v>
      </c>
      <c r="B126" s="252" t="str">
        <f t="shared" si="5"/>
        <v/>
      </c>
      <c r="C126" s="182" t="str">
        <f t="shared" si="6"/>
        <v/>
      </c>
      <c r="D126" s="182" t="str">
        <f t="shared" si="3"/>
        <v/>
      </c>
      <c r="E126" s="182" t="str">
        <f t="shared" si="4"/>
        <v/>
      </c>
    </row>
    <row r="127" spans="1:5">
      <c r="A127" s="156">
        <v>59</v>
      </c>
      <c r="B127" s="252" t="str">
        <f t="shared" si="5"/>
        <v/>
      </c>
      <c r="C127" s="182" t="str">
        <f t="shared" si="6"/>
        <v/>
      </c>
      <c r="D127" s="182" t="str">
        <f t="shared" si="3"/>
        <v/>
      </c>
      <c r="E127" s="182" t="str">
        <f t="shared" si="4"/>
        <v/>
      </c>
    </row>
    <row r="128" spans="1:5">
      <c r="A128" s="156">
        <v>60</v>
      </c>
      <c r="B128" s="252" t="str">
        <f t="shared" si="5"/>
        <v/>
      </c>
      <c r="C128" s="182" t="str">
        <f t="shared" si="6"/>
        <v/>
      </c>
      <c r="D128" s="182" t="str">
        <f t="shared" si="3"/>
        <v/>
      </c>
      <c r="E128" s="182" t="str">
        <f t="shared" si="4"/>
        <v/>
      </c>
    </row>
    <row r="129" spans="1:5">
      <c r="A129" s="156"/>
      <c r="B129" s="156"/>
      <c r="C129" s="156"/>
      <c r="D129" s="156"/>
      <c r="E129" s="156"/>
    </row>
    <row r="130" spans="1:5">
      <c r="A130" s="156"/>
      <c r="B130" s="189" t="s">
        <v>106</v>
      </c>
      <c r="C130" s="253">
        <f>SUM(C69:C128)</f>
        <v>100000</v>
      </c>
      <c r="D130" s="253">
        <f t="shared" ref="D130:E130" si="7">SUM(D69:D128)</f>
        <v>7000</v>
      </c>
      <c r="E130" s="253">
        <f t="shared" si="7"/>
        <v>107000</v>
      </c>
    </row>
  </sheetData>
  <sheetProtection selectLockedCells="1"/>
  <mergeCells count="13">
    <mergeCell ref="B54:C54"/>
    <mergeCell ref="B2:J2"/>
    <mergeCell ref="B44:C44"/>
    <mergeCell ref="F44:G44"/>
    <mergeCell ref="B27:I27"/>
    <mergeCell ref="B36:D36"/>
    <mergeCell ref="B4:D4"/>
    <mergeCell ref="B19:E19"/>
    <mergeCell ref="B29:D29"/>
    <mergeCell ref="F29:I29"/>
    <mergeCell ref="G4:J4"/>
    <mergeCell ref="I26:J26"/>
    <mergeCell ref="B12:E12"/>
  </mergeCells>
  <dataValidations count="1">
    <dataValidation type="list" allowBlank="1" showInputMessage="1" showErrorMessage="1" errorTitle="Invalid Discount Rate" error="Please select 80% or 50% as the discount rate." sqref="H31:H37" xr:uid="{00000000-0002-0000-0A00-000000000000}">
      <formula1>$K$30:$K$31</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sheetPr>
  <dimension ref="A1"/>
  <sheetViews>
    <sheetView workbookViewId="0">
      <selection activeCell="K1" sqref="K1"/>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WWK76"/>
  <sheetViews>
    <sheetView showGridLines="0" tabSelected="1" zoomScale="80" zoomScaleNormal="80" workbookViewId="0">
      <selection activeCell="C14" sqref="C14"/>
    </sheetView>
  </sheetViews>
  <sheetFormatPr defaultColWidth="0" defaultRowHeight="15" zeroHeight="1"/>
  <cols>
    <col min="1" max="1" width="63" customWidth="1"/>
    <col min="2" max="2" width="35.7109375" style="299" customWidth="1"/>
    <col min="3" max="3" width="42.140625" style="146" customWidth="1"/>
    <col min="4" max="12" width="20.7109375" style="146" customWidth="1"/>
    <col min="13" max="13" width="20.7109375" style="311" customWidth="1"/>
    <col min="14" max="14" width="20.7109375" style="299" customWidth="1"/>
    <col min="15" max="15" width="20.7109375" style="146" customWidth="1"/>
    <col min="16" max="16" width="4.42578125" style="146" customWidth="1"/>
    <col min="17" max="19" width="27.140625" style="146" hidden="1" customWidth="1"/>
    <col min="20" max="20" width="18" style="146" hidden="1" customWidth="1"/>
    <col min="21" max="21" width="19" style="146" hidden="1" customWidth="1"/>
    <col min="22" max="22" width="16.140625" style="146" hidden="1" customWidth="1"/>
    <col min="23" max="23" width="19" style="146" hidden="1" customWidth="1"/>
    <col min="24" max="24" width="16.140625" style="146" hidden="1" customWidth="1"/>
    <col min="25" max="25" width="19" style="146" hidden="1" customWidth="1"/>
    <col min="26" max="26" width="16.140625" style="146" hidden="1" customWidth="1"/>
    <col min="27" max="27" width="19" style="146" hidden="1" customWidth="1"/>
    <col min="28" max="28" width="4.7109375" style="135" hidden="1" customWidth="1"/>
    <col min="29" max="272" width="9.140625" style="146" hidden="1"/>
    <col min="273" max="273" width="37.28515625" style="146" hidden="1"/>
    <col min="274" max="274" width="11.85546875" style="146" hidden="1"/>
    <col min="275" max="275" width="23.5703125" style="146" hidden="1"/>
    <col min="276" max="276" width="19.28515625" style="146" hidden="1"/>
    <col min="277" max="277" width="18.7109375" style="146" hidden="1"/>
    <col min="278" max="278" width="20" style="146" hidden="1"/>
    <col min="279" max="279" width="5.85546875" style="146" hidden="1"/>
    <col min="280" max="280" width="18.42578125" style="146" hidden="1"/>
    <col min="281" max="528" width="9.140625" style="146" hidden="1"/>
    <col min="529" max="529" width="37.28515625" style="146" hidden="1"/>
    <col min="530" max="530" width="11.85546875" style="146" hidden="1"/>
    <col min="531" max="531" width="23.5703125" style="146" hidden="1"/>
    <col min="532" max="532" width="19.28515625" style="146" hidden="1"/>
    <col min="533" max="533" width="18.7109375" style="146" hidden="1"/>
    <col min="534" max="534" width="20" style="146" hidden="1"/>
    <col min="535" max="535" width="5.85546875" style="146" hidden="1"/>
    <col min="536" max="536" width="18.42578125" style="146" hidden="1"/>
    <col min="537" max="784" width="9.140625" style="146" hidden="1"/>
    <col min="785" max="785" width="37.28515625" style="146" hidden="1"/>
    <col min="786" max="786" width="11.85546875" style="146" hidden="1"/>
    <col min="787" max="787" width="23.5703125" style="146" hidden="1"/>
    <col min="788" max="788" width="19.28515625" style="146" hidden="1"/>
    <col min="789" max="789" width="18.7109375" style="146" hidden="1"/>
    <col min="790" max="790" width="20" style="146" hidden="1"/>
    <col min="791" max="791" width="5.85546875" style="146" hidden="1"/>
    <col min="792" max="792" width="18.42578125" style="146" hidden="1"/>
    <col min="793" max="1040" width="9.140625" style="146" hidden="1"/>
    <col min="1041" max="1041" width="37.28515625" style="146" hidden="1"/>
    <col min="1042" max="1042" width="11.85546875" style="146" hidden="1"/>
    <col min="1043" max="1043" width="23.5703125" style="146" hidden="1"/>
    <col min="1044" max="1044" width="19.28515625" style="146" hidden="1"/>
    <col min="1045" max="1045" width="18.7109375" style="146" hidden="1"/>
    <col min="1046" max="1046" width="20" style="146" hidden="1"/>
    <col min="1047" max="1047" width="5.85546875" style="146" hidden="1"/>
    <col min="1048" max="1048" width="18.42578125" style="146" hidden="1"/>
    <col min="1049" max="1296" width="9.140625" style="146" hidden="1"/>
    <col min="1297" max="1297" width="37.28515625" style="146" hidden="1"/>
    <col min="1298" max="1298" width="11.85546875" style="146" hidden="1"/>
    <col min="1299" max="1299" width="23.5703125" style="146" hidden="1"/>
    <col min="1300" max="1300" width="19.28515625" style="146" hidden="1"/>
    <col min="1301" max="1301" width="18.7109375" style="146" hidden="1"/>
    <col min="1302" max="1302" width="20" style="146" hidden="1"/>
    <col min="1303" max="1303" width="5.85546875" style="146" hidden="1"/>
    <col min="1304" max="1304" width="18.42578125" style="146" hidden="1"/>
    <col min="1305" max="1552" width="9.140625" style="146" hidden="1"/>
    <col min="1553" max="1553" width="37.28515625" style="146" hidden="1"/>
    <col min="1554" max="1554" width="11.85546875" style="146" hidden="1"/>
    <col min="1555" max="1555" width="23.5703125" style="146" hidden="1"/>
    <col min="1556" max="1556" width="19.28515625" style="146" hidden="1"/>
    <col min="1557" max="1557" width="18.7109375" style="146" hidden="1"/>
    <col min="1558" max="1558" width="20" style="146" hidden="1"/>
    <col min="1559" max="1559" width="5.85546875" style="146" hidden="1"/>
    <col min="1560" max="1560" width="18.42578125" style="146" hidden="1"/>
    <col min="1561" max="1808" width="9.140625" style="146" hidden="1"/>
    <col min="1809" max="1809" width="37.28515625" style="146" hidden="1"/>
    <col min="1810" max="1810" width="11.85546875" style="146" hidden="1"/>
    <col min="1811" max="1811" width="23.5703125" style="146" hidden="1"/>
    <col min="1812" max="1812" width="19.28515625" style="146" hidden="1"/>
    <col min="1813" max="1813" width="18.7109375" style="146" hidden="1"/>
    <col min="1814" max="1814" width="20" style="146" hidden="1"/>
    <col min="1815" max="1815" width="5.85546875" style="146" hidden="1"/>
    <col min="1816" max="1816" width="18.42578125" style="146" hidden="1"/>
    <col min="1817" max="2064" width="9.140625" style="146" hidden="1"/>
    <col min="2065" max="2065" width="37.28515625" style="146" hidden="1"/>
    <col min="2066" max="2066" width="11.85546875" style="146" hidden="1"/>
    <col min="2067" max="2067" width="23.5703125" style="146" hidden="1"/>
    <col min="2068" max="2068" width="19.28515625" style="146" hidden="1"/>
    <col min="2069" max="2069" width="18.7109375" style="146" hidden="1"/>
    <col min="2070" max="2070" width="20" style="146" hidden="1"/>
    <col min="2071" max="2071" width="5.85546875" style="146" hidden="1"/>
    <col min="2072" max="2072" width="18.42578125" style="146" hidden="1"/>
    <col min="2073" max="2320" width="9.140625" style="146" hidden="1"/>
    <col min="2321" max="2321" width="37.28515625" style="146" hidden="1"/>
    <col min="2322" max="2322" width="11.85546875" style="146" hidden="1"/>
    <col min="2323" max="2323" width="23.5703125" style="146" hidden="1"/>
    <col min="2324" max="2324" width="19.28515625" style="146" hidden="1"/>
    <col min="2325" max="2325" width="18.7109375" style="146" hidden="1"/>
    <col min="2326" max="2326" width="20" style="146" hidden="1"/>
    <col min="2327" max="2327" width="5.85546875" style="146" hidden="1"/>
    <col min="2328" max="2328" width="18.42578125" style="146" hidden="1"/>
    <col min="2329" max="2576" width="9.140625" style="146" hidden="1"/>
    <col min="2577" max="2577" width="37.28515625" style="146" hidden="1"/>
    <col min="2578" max="2578" width="11.85546875" style="146" hidden="1"/>
    <col min="2579" max="2579" width="23.5703125" style="146" hidden="1"/>
    <col min="2580" max="2580" width="19.28515625" style="146" hidden="1"/>
    <col min="2581" max="2581" width="18.7109375" style="146" hidden="1"/>
    <col min="2582" max="2582" width="20" style="146" hidden="1"/>
    <col min="2583" max="2583" width="5.85546875" style="146" hidden="1"/>
    <col min="2584" max="2584" width="18.42578125" style="146" hidden="1"/>
    <col min="2585" max="2832" width="9.140625" style="146" hidden="1"/>
    <col min="2833" max="2833" width="37.28515625" style="146" hidden="1"/>
    <col min="2834" max="2834" width="11.85546875" style="146" hidden="1"/>
    <col min="2835" max="2835" width="23.5703125" style="146" hidden="1"/>
    <col min="2836" max="2836" width="19.28515625" style="146" hidden="1"/>
    <col min="2837" max="2837" width="18.7109375" style="146" hidden="1"/>
    <col min="2838" max="2838" width="20" style="146" hidden="1"/>
    <col min="2839" max="2839" width="5.85546875" style="146" hidden="1"/>
    <col min="2840" max="2840" width="18.42578125" style="146" hidden="1"/>
    <col min="2841" max="3088" width="9.140625" style="146" hidden="1"/>
    <col min="3089" max="3089" width="37.28515625" style="146" hidden="1"/>
    <col min="3090" max="3090" width="11.85546875" style="146" hidden="1"/>
    <col min="3091" max="3091" width="23.5703125" style="146" hidden="1"/>
    <col min="3092" max="3092" width="19.28515625" style="146" hidden="1"/>
    <col min="3093" max="3093" width="18.7109375" style="146" hidden="1"/>
    <col min="3094" max="3094" width="20" style="146" hidden="1"/>
    <col min="3095" max="3095" width="5.85546875" style="146" hidden="1"/>
    <col min="3096" max="3096" width="18.42578125" style="146" hidden="1"/>
    <col min="3097" max="3344" width="9.140625" style="146" hidden="1"/>
    <col min="3345" max="3345" width="37.28515625" style="146" hidden="1"/>
    <col min="3346" max="3346" width="11.85546875" style="146" hidden="1"/>
    <col min="3347" max="3347" width="23.5703125" style="146" hidden="1"/>
    <col min="3348" max="3348" width="19.28515625" style="146" hidden="1"/>
    <col min="3349" max="3349" width="18.7109375" style="146" hidden="1"/>
    <col min="3350" max="3350" width="20" style="146" hidden="1"/>
    <col min="3351" max="3351" width="5.85546875" style="146" hidden="1"/>
    <col min="3352" max="3352" width="18.42578125" style="146" hidden="1"/>
    <col min="3353" max="3600" width="9.140625" style="146" hidden="1"/>
    <col min="3601" max="3601" width="37.28515625" style="146" hidden="1"/>
    <col min="3602" max="3602" width="11.85546875" style="146" hidden="1"/>
    <col min="3603" max="3603" width="23.5703125" style="146" hidden="1"/>
    <col min="3604" max="3604" width="19.28515625" style="146" hidden="1"/>
    <col min="3605" max="3605" width="18.7109375" style="146" hidden="1"/>
    <col min="3606" max="3606" width="20" style="146" hidden="1"/>
    <col min="3607" max="3607" width="5.85546875" style="146" hidden="1"/>
    <col min="3608" max="3608" width="18.42578125" style="146" hidden="1"/>
    <col min="3609" max="3856" width="9.140625" style="146" hidden="1"/>
    <col min="3857" max="3857" width="37.28515625" style="146" hidden="1"/>
    <col min="3858" max="3858" width="11.85546875" style="146" hidden="1"/>
    <col min="3859" max="3859" width="23.5703125" style="146" hidden="1"/>
    <col min="3860" max="3860" width="19.28515625" style="146" hidden="1"/>
    <col min="3861" max="3861" width="18.7109375" style="146" hidden="1"/>
    <col min="3862" max="3862" width="20" style="146" hidden="1"/>
    <col min="3863" max="3863" width="5.85546875" style="146" hidden="1"/>
    <col min="3864" max="3864" width="18.42578125" style="146" hidden="1"/>
    <col min="3865" max="4112" width="9.140625" style="146" hidden="1"/>
    <col min="4113" max="4113" width="37.28515625" style="146" hidden="1"/>
    <col min="4114" max="4114" width="11.85546875" style="146" hidden="1"/>
    <col min="4115" max="4115" width="23.5703125" style="146" hidden="1"/>
    <col min="4116" max="4116" width="19.28515625" style="146" hidden="1"/>
    <col min="4117" max="4117" width="18.7109375" style="146" hidden="1"/>
    <col min="4118" max="4118" width="20" style="146" hidden="1"/>
    <col min="4119" max="4119" width="5.85546875" style="146" hidden="1"/>
    <col min="4120" max="4120" width="18.42578125" style="146" hidden="1"/>
    <col min="4121" max="4368" width="9.140625" style="146" hidden="1"/>
    <col min="4369" max="4369" width="37.28515625" style="146" hidden="1"/>
    <col min="4370" max="4370" width="11.85546875" style="146" hidden="1"/>
    <col min="4371" max="4371" width="23.5703125" style="146" hidden="1"/>
    <col min="4372" max="4372" width="19.28515625" style="146" hidden="1"/>
    <col min="4373" max="4373" width="18.7109375" style="146" hidden="1"/>
    <col min="4374" max="4374" width="20" style="146" hidden="1"/>
    <col min="4375" max="4375" width="5.85546875" style="146" hidden="1"/>
    <col min="4376" max="4376" width="18.42578125" style="146" hidden="1"/>
    <col min="4377" max="4624" width="9.140625" style="146" hidden="1"/>
    <col min="4625" max="4625" width="37.28515625" style="146" hidden="1"/>
    <col min="4626" max="4626" width="11.85546875" style="146" hidden="1"/>
    <col min="4627" max="4627" width="23.5703125" style="146" hidden="1"/>
    <col min="4628" max="4628" width="19.28515625" style="146" hidden="1"/>
    <col min="4629" max="4629" width="18.7109375" style="146" hidden="1"/>
    <col min="4630" max="4630" width="20" style="146" hidden="1"/>
    <col min="4631" max="4631" width="5.85546875" style="146" hidden="1"/>
    <col min="4632" max="4632" width="18.42578125" style="146" hidden="1"/>
    <col min="4633" max="4880" width="9.140625" style="146" hidden="1"/>
    <col min="4881" max="4881" width="37.28515625" style="146" hidden="1"/>
    <col min="4882" max="4882" width="11.85546875" style="146" hidden="1"/>
    <col min="4883" max="4883" width="23.5703125" style="146" hidden="1"/>
    <col min="4884" max="4884" width="19.28515625" style="146" hidden="1"/>
    <col min="4885" max="4885" width="18.7109375" style="146" hidden="1"/>
    <col min="4886" max="4886" width="20" style="146" hidden="1"/>
    <col min="4887" max="4887" width="5.85546875" style="146" hidden="1"/>
    <col min="4888" max="4888" width="18.42578125" style="146" hidden="1"/>
    <col min="4889" max="5136" width="9.140625" style="146" hidden="1"/>
    <col min="5137" max="5137" width="37.28515625" style="146" hidden="1"/>
    <col min="5138" max="5138" width="11.85546875" style="146" hidden="1"/>
    <col min="5139" max="5139" width="23.5703125" style="146" hidden="1"/>
    <col min="5140" max="5140" width="19.28515625" style="146" hidden="1"/>
    <col min="5141" max="5141" width="18.7109375" style="146" hidden="1"/>
    <col min="5142" max="5142" width="20" style="146" hidden="1"/>
    <col min="5143" max="5143" width="5.85546875" style="146" hidden="1"/>
    <col min="5144" max="5144" width="18.42578125" style="146" hidden="1"/>
    <col min="5145" max="5392" width="9.140625" style="146" hidden="1"/>
    <col min="5393" max="5393" width="37.28515625" style="146" hidden="1"/>
    <col min="5394" max="5394" width="11.85546875" style="146" hidden="1"/>
    <col min="5395" max="5395" width="23.5703125" style="146" hidden="1"/>
    <col min="5396" max="5396" width="19.28515625" style="146" hidden="1"/>
    <col min="5397" max="5397" width="18.7109375" style="146" hidden="1"/>
    <col min="5398" max="5398" width="20" style="146" hidden="1"/>
    <col min="5399" max="5399" width="5.85546875" style="146" hidden="1"/>
    <col min="5400" max="5400" width="18.42578125" style="146" hidden="1"/>
    <col min="5401" max="5648" width="9.140625" style="146" hidden="1"/>
    <col min="5649" max="5649" width="37.28515625" style="146" hidden="1"/>
    <col min="5650" max="5650" width="11.85546875" style="146" hidden="1"/>
    <col min="5651" max="5651" width="23.5703125" style="146" hidden="1"/>
    <col min="5652" max="5652" width="19.28515625" style="146" hidden="1"/>
    <col min="5653" max="5653" width="18.7109375" style="146" hidden="1"/>
    <col min="5654" max="5654" width="20" style="146" hidden="1"/>
    <col min="5655" max="5655" width="5.85546875" style="146" hidden="1"/>
    <col min="5656" max="5656" width="18.42578125" style="146" hidden="1"/>
    <col min="5657" max="5904" width="9.140625" style="146" hidden="1"/>
    <col min="5905" max="5905" width="37.28515625" style="146" hidden="1"/>
    <col min="5906" max="5906" width="11.85546875" style="146" hidden="1"/>
    <col min="5907" max="5907" width="23.5703125" style="146" hidden="1"/>
    <col min="5908" max="5908" width="19.28515625" style="146" hidden="1"/>
    <col min="5909" max="5909" width="18.7109375" style="146" hidden="1"/>
    <col min="5910" max="5910" width="20" style="146" hidden="1"/>
    <col min="5911" max="5911" width="5.85546875" style="146" hidden="1"/>
    <col min="5912" max="5912" width="18.42578125" style="146" hidden="1"/>
    <col min="5913" max="6160" width="9.140625" style="146" hidden="1"/>
    <col min="6161" max="6161" width="37.28515625" style="146" hidden="1"/>
    <col min="6162" max="6162" width="11.85546875" style="146" hidden="1"/>
    <col min="6163" max="6163" width="23.5703125" style="146" hidden="1"/>
    <col min="6164" max="6164" width="19.28515625" style="146" hidden="1"/>
    <col min="6165" max="6165" width="18.7109375" style="146" hidden="1"/>
    <col min="6166" max="6166" width="20" style="146" hidden="1"/>
    <col min="6167" max="6167" width="5.85546875" style="146" hidden="1"/>
    <col min="6168" max="6168" width="18.42578125" style="146" hidden="1"/>
    <col min="6169" max="6416" width="9.140625" style="146" hidden="1"/>
    <col min="6417" max="6417" width="37.28515625" style="146" hidden="1"/>
    <col min="6418" max="6418" width="11.85546875" style="146" hidden="1"/>
    <col min="6419" max="6419" width="23.5703125" style="146" hidden="1"/>
    <col min="6420" max="6420" width="19.28515625" style="146" hidden="1"/>
    <col min="6421" max="6421" width="18.7109375" style="146" hidden="1"/>
    <col min="6422" max="6422" width="20" style="146" hidden="1"/>
    <col min="6423" max="6423" width="5.85546875" style="146" hidden="1"/>
    <col min="6424" max="6424" width="18.42578125" style="146" hidden="1"/>
    <col min="6425" max="6672" width="9.140625" style="146" hidden="1"/>
    <col min="6673" max="6673" width="37.28515625" style="146" hidden="1"/>
    <col min="6674" max="6674" width="11.85546875" style="146" hidden="1"/>
    <col min="6675" max="6675" width="23.5703125" style="146" hidden="1"/>
    <col min="6676" max="6676" width="19.28515625" style="146" hidden="1"/>
    <col min="6677" max="6677" width="18.7109375" style="146" hidden="1"/>
    <col min="6678" max="6678" width="20" style="146" hidden="1"/>
    <col min="6679" max="6679" width="5.85546875" style="146" hidden="1"/>
    <col min="6680" max="6680" width="18.42578125" style="146" hidden="1"/>
    <col min="6681" max="6928" width="9.140625" style="146" hidden="1"/>
    <col min="6929" max="6929" width="37.28515625" style="146" hidden="1"/>
    <col min="6930" max="6930" width="11.85546875" style="146" hidden="1"/>
    <col min="6931" max="6931" width="23.5703125" style="146" hidden="1"/>
    <col min="6932" max="6932" width="19.28515625" style="146" hidden="1"/>
    <col min="6933" max="6933" width="18.7109375" style="146" hidden="1"/>
    <col min="6934" max="6934" width="20" style="146" hidden="1"/>
    <col min="6935" max="6935" width="5.85546875" style="146" hidden="1"/>
    <col min="6936" max="6936" width="18.42578125" style="146" hidden="1"/>
    <col min="6937" max="7184" width="9.140625" style="146" hidden="1"/>
    <col min="7185" max="7185" width="37.28515625" style="146" hidden="1"/>
    <col min="7186" max="7186" width="11.85546875" style="146" hidden="1"/>
    <col min="7187" max="7187" width="23.5703125" style="146" hidden="1"/>
    <col min="7188" max="7188" width="19.28515625" style="146" hidden="1"/>
    <col min="7189" max="7189" width="18.7109375" style="146" hidden="1"/>
    <col min="7190" max="7190" width="20" style="146" hidden="1"/>
    <col min="7191" max="7191" width="5.85546875" style="146" hidden="1"/>
    <col min="7192" max="7192" width="18.42578125" style="146" hidden="1"/>
    <col min="7193" max="7440" width="9.140625" style="146" hidden="1"/>
    <col min="7441" max="7441" width="37.28515625" style="146" hidden="1"/>
    <col min="7442" max="7442" width="11.85546875" style="146" hidden="1"/>
    <col min="7443" max="7443" width="23.5703125" style="146" hidden="1"/>
    <col min="7444" max="7444" width="19.28515625" style="146" hidden="1"/>
    <col min="7445" max="7445" width="18.7109375" style="146" hidden="1"/>
    <col min="7446" max="7446" width="20" style="146" hidden="1"/>
    <col min="7447" max="7447" width="5.85546875" style="146" hidden="1"/>
    <col min="7448" max="7448" width="18.42578125" style="146" hidden="1"/>
    <col min="7449" max="7696" width="9.140625" style="146" hidden="1"/>
    <col min="7697" max="7697" width="37.28515625" style="146" hidden="1"/>
    <col min="7698" max="7698" width="11.85546875" style="146" hidden="1"/>
    <col min="7699" max="7699" width="23.5703125" style="146" hidden="1"/>
    <col min="7700" max="7700" width="19.28515625" style="146" hidden="1"/>
    <col min="7701" max="7701" width="18.7109375" style="146" hidden="1"/>
    <col min="7702" max="7702" width="20" style="146" hidden="1"/>
    <col min="7703" max="7703" width="5.85546875" style="146" hidden="1"/>
    <col min="7704" max="7704" width="18.42578125" style="146" hidden="1"/>
    <col min="7705" max="7952" width="9.140625" style="146" hidden="1"/>
    <col min="7953" max="7953" width="37.28515625" style="146" hidden="1"/>
    <col min="7954" max="7954" width="11.85546875" style="146" hidden="1"/>
    <col min="7955" max="7955" width="23.5703125" style="146" hidden="1"/>
    <col min="7956" max="7956" width="19.28515625" style="146" hidden="1"/>
    <col min="7957" max="7957" width="18.7109375" style="146" hidden="1"/>
    <col min="7958" max="7958" width="20" style="146" hidden="1"/>
    <col min="7959" max="7959" width="5.85546875" style="146" hidden="1"/>
    <col min="7960" max="7960" width="18.42578125" style="146" hidden="1"/>
    <col min="7961" max="8208" width="9.140625" style="146" hidden="1"/>
    <col min="8209" max="8209" width="37.28515625" style="146" hidden="1"/>
    <col min="8210" max="8210" width="11.85546875" style="146" hidden="1"/>
    <col min="8211" max="8211" width="23.5703125" style="146" hidden="1"/>
    <col min="8212" max="8212" width="19.28515625" style="146" hidden="1"/>
    <col min="8213" max="8213" width="18.7109375" style="146" hidden="1"/>
    <col min="8214" max="8214" width="20" style="146" hidden="1"/>
    <col min="8215" max="8215" width="5.85546875" style="146" hidden="1"/>
    <col min="8216" max="8216" width="18.42578125" style="146" hidden="1"/>
    <col min="8217" max="8464" width="9.140625" style="146" hidden="1"/>
    <col min="8465" max="8465" width="37.28515625" style="146" hidden="1"/>
    <col min="8466" max="8466" width="11.85546875" style="146" hidden="1"/>
    <col min="8467" max="8467" width="23.5703125" style="146" hidden="1"/>
    <col min="8468" max="8468" width="19.28515625" style="146" hidden="1"/>
    <col min="8469" max="8469" width="18.7109375" style="146" hidden="1"/>
    <col min="8470" max="8470" width="20" style="146" hidden="1"/>
    <col min="8471" max="8471" width="5.85546875" style="146" hidden="1"/>
    <col min="8472" max="8472" width="18.42578125" style="146" hidden="1"/>
    <col min="8473" max="8720" width="9.140625" style="146" hidden="1"/>
    <col min="8721" max="8721" width="37.28515625" style="146" hidden="1"/>
    <col min="8722" max="8722" width="11.85546875" style="146" hidden="1"/>
    <col min="8723" max="8723" width="23.5703125" style="146" hidden="1"/>
    <col min="8724" max="8724" width="19.28515625" style="146" hidden="1"/>
    <col min="8725" max="8725" width="18.7109375" style="146" hidden="1"/>
    <col min="8726" max="8726" width="20" style="146" hidden="1"/>
    <col min="8727" max="8727" width="5.85546875" style="146" hidden="1"/>
    <col min="8728" max="8728" width="18.42578125" style="146" hidden="1"/>
    <col min="8729" max="8976" width="9.140625" style="146" hidden="1"/>
    <col min="8977" max="8977" width="37.28515625" style="146" hidden="1"/>
    <col min="8978" max="8978" width="11.85546875" style="146" hidden="1"/>
    <col min="8979" max="8979" width="23.5703125" style="146" hidden="1"/>
    <col min="8980" max="8980" width="19.28515625" style="146" hidden="1"/>
    <col min="8981" max="8981" width="18.7109375" style="146" hidden="1"/>
    <col min="8982" max="8982" width="20" style="146" hidden="1"/>
    <col min="8983" max="8983" width="5.85546875" style="146" hidden="1"/>
    <col min="8984" max="8984" width="18.42578125" style="146" hidden="1"/>
    <col min="8985" max="9232" width="9.140625" style="146" hidden="1"/>
    <col min="9233" max="9233" width="37.28515625" style="146" hidden="1"/>
    <col min="9234" max="9234" width="11.85546875" style="146" hidden="1"/>
    <col min="9235" max="9235" width="23.5703125" style="146" hidden="1"/>
    <col min="9236" max="9236" width="19.28515625" style="146" hidden="1"/>
    <col min="9237" max="9237" width="18.7109375" style="146" hidden="1"/>
    <col min="9238" max="9238" width="20" style="146" hidden="1"/>
    <col min="9239" max="9239" width="5.85546875" style="146" hidden="1"/>
    <col min="9240" max="9240" width="18.42578125" style="146" hidden="1"/>
    <col min="9241" max="9488" width="9.140625" style="146" hidden="1"/>
    <col min="9489" max="9489" width="37.28515625" style="146" hidden="1"/>
    <col min="9490" max="9490" width="11.85546875" style="146" hidden="1"/>
    <col min="9491" max="9491" width="23.5703125" style="146" hidden="1"/>
    <col min="9492" max="9492" width="19.28515625" style="146" hidden="1"/>
    <col min="9493" max="9493" width="18.7109375" style="146" hidden="1"/>
    <col min="9494" max="9494" width="20" style="146" hidden="1"/>
    <col min="9495" max="9495" width="5.85546875" style="146" hidden="1"/>
    <col min="9496" max="9496" width="18.42578125" style="146" hidden="1"/>
    <col min="9497" max="9744" width="9.140625" style="146" hidden="1"/>
    <col min="9745" max="9745" width="37.28515625" style="146" hidden="1"/>
    <col min="9746" max="9746" width="11.85546875" style="146" hidden="1"/>
    <col min="9747" max="9747" width="23.5703125" style="146" hidden="1"/>
    <col min="9748" max="9748" width="19.28515625" style="146" hidden="1"/>
    <col min="9749" max="9749" width="18.7109375" style="146" hidden="1"/>
    <col min="9750" max="9750" width="20" style="146" hidden="1"/>
    <col min="9751" max="9751" width="5.85546875" style="146" hidden="1"/>
    <col min="9752" max="9752" width="18.42578125" style="146" hidden="1"/>
    <col min="9753" max="10000" width="9.140625" style="146" hidden="1"/>
    <col min="10001" max="10001" width="37.28515625" style="146" hidden="1"/>
    <col min="10002" max="10002" width="11.85546875" style="146" hidden="1"/>
    <col min="10003" max="10003" width="23.5703125" style="146" hidden="1"/>
    <col min="10004" max="10004" width="19.28515625" style="146" hidden="1"/>
    <col min="10005" max="10005" width="18.7109375" style="146" hidden="1"/>
    <col min="10006" max="10006" width="20" style="146" hidden="1"/>
    <col min="10007" max="10007" width="5.85546875" style="146" hidden="1"/>
    <col min="10008" max="10008" width="18.42578125" style="146" hidden="1"/>
    <col min="10009" max="10256" width="9.140625" style="146" hidden="1"/>
    <col min="10257" max="10257" width="37.28515625" style="146" hidden="1"/>
    <col min="10258" max="10258" width="11.85546875" style="146" hidden="1"/>
    <col min="10259" max="10259" width="23.5703125" style="146" hidden="1"/>
    <col min="10260" max="10260" width="19.28515625" style="146" hidden="1"/>
    <col min="10261" max="10261" width="18.7109375" style="146" hidden="1"/>
    <col min="10262" max="10262" width="20" style="146" hidden="1"/>
    <col min="10263" max="10263" width="5.85546875" style="146" hidden="1"/>
    <col min="10264" max="10264" width="18.42578125" style="146" hidden="1"/>
    <col min="10265" max="10512" width="9.140625" style="146" hidden="1"/>
    <col min="10513" max="10513" width="37.28515625" style="146" hidden="1"/>
    <col min="10514" max="10514" width="11.85546875" style="146" hidden="1"/>
    <col min="10515" max="10515" width="23.5703125" style="146" hidden="1"/>
    <col min="10516" max="10516" width="19.28515625" style="146" hidden="1"/>
    <col min="10517" max="10517" width="18.7109375" style="146" hidden="1"/>
    <col min="10518" max="10518" width="20" style="146" hidden="1"/>
    <col min="10519" max="10519" width="5.85546875" style="146" hidden="1"/>
    <col min="10520" max="10520" width="18.42578125" style="146" hidden="1"/>
    <col min="10521" max="10768" width="9.140625" style="146" hidden="1"/>
    <col min="10769" max="10769" width="37.28515625" style="146" hidden="1"/>
    <col min="10770" max="10770" width="11.85546875" style="146" hidden="1"/>
    <col min="10771" max="10771" width="23.5703125" style="146" hidden="1"/>
    <col min="10772" max="10772" width="19.28515625" style="146" hidden="1"/>
    <col min="10773" max="10773" width="18.7109375" style="146" hidden="1"/>
    <col min="10774" max="10774" width="20" style="146" hidden="1"/>
    <col min="10775" max="10775" width="5.85546875" style="146" hidden="1"/>
    <col min="10776" max="10776" width="18.42578125" style="146" hidden="1"/>
    <col min="10777" max="11024" width="9.140625" style="146" hidden="1"/>
    <col min="11025" max="11025" width="37.28515625" style="146" hidden="1"/>
    <col min="11026" max="11026" width="11.85546875" style="146" hidden="1"/>
    <col min="11027" max="11027" width="23.5703125" style="146" hidden="1"/>
    <col min="11028" max="11028" width="19.28515625" style="146" hidden="1"/>
    <col min="11029" max="11029" width="18.7109375" style="146" hidden="1"/>
    <col min="11030" max="11030" width="20" style="146" hidden="1"/>
    <col min="11031" max="11031" width="5.85546875" style="146" hidden="1"/>
    <col min="11032" max="11032" width="18.42578125" style="146" hidden="1"/>
    <col min="11033" max="11280" width="9.140625" style="146" hidden="1"/>
    <col min="11281" max="11281" width="37.28515625" style="146" hidden="1"/>
    <col min="11282" max="11282" width="11.85546875" style="146" hidden="1"/>
    <col min="11283" max="11283" width="23.5703125" style="146" hidden="1"/>
    <col min="11284" max="11284" width="19.28515625" style="146" hidden="1"/>
    <col min="11285" max="11285" width="18.7109375" style="146" hidden="1"/>
    <col min="11286" max="11286" width="20" style="146" hidden="1"/>
    <col min="11287" max="11287" width="5.85546875" style="146" hidden="1"/>
    <col min="11288" max="11288" width="18.42578125" style="146" hidden="1"/>
    <col min="11289" max="11536" width="9.140625" style="146" hidden="1"/>
    <col min="11537" max="11537" width="37.28515625" style="146" hidden="1"/>
    <col min="11538" max="11538" width="11.85546875" style="146" hidden="1"/>
    <col min="11539" max="11539" width="23.5703125" style="146" hidden="1"/>
    <col min="11540" max="11540" width="19.28515625" style="146" hidden="1"/>
    <col min="11541" max="11541" width="18.7109375" style="146" hidden="1"/>
    <col min="11542" max="11542" width="20" style="146" hidden="1"/>
    <col min="11543" max="11543" width="5.85546875" style="146" hidden="1"/>
    <col min="11544" max="11544" width="18.42578125" style="146" hidden="1"/>
    <col min="11545" max="11792" width="9.140625" style="146" hidden="1"/>
    <col min="11793" max="11793" width="37.28515625" style="146" hidden="1"/>
    <col min="11794" max="11794" width="11.85546875" style="146" hidden="1"/>
    <col min="11795" max="11795" width="23.5703125" style="146" hidden="1"/>
    <col min="11796" max="11796" width="19.28515625" style="146" hidden="1"/>
    <col min="11797" max="11797" width="18.7109375" style="146" hidden="1"/>
    <col min="11798" max="11798" width="20" style="146" hidden="1"/>
    <col min="11799" max="11799" width="5.85546875" style="146" hidden="1"/>
    <col min="11800" max="11800" width="18.42578125" style="146" hidden="1"/>
    <col min="11801" max="12048" width="9.140625" style="146" hidden="1"/>
    <col min="12049" max="12049" width="37.28515625" style="146" hidden="1"/>
    <col min="12050" max="12050" width="11.85546875" style="146" hidden="1"/>
    <col min="12051" max="12051" width="23.5703125" style="146" hidden="1"/>
    <col min="12052" max="12052" width="19.28515625" style="146" hidden="1"/>
    <col min="12053" max="12053" width="18.7109375" style="146" hidden="1"/>
    <col min="12054" max="12054" width="20" style="146" hidden="1"/>
    <col min="12055" max="12055" width="5.85546875" style="146" hidden="1"/>
    <col min="12056" max="12056" width="18.42578125" style="146" hidden="1"/>
    <col min="12057" max="12304" width="9.140625" style="146" hidden="1"/>
    <col min="12305" max="12305" width="37.28515625" style="146" hidden="1"/>
    <col min="12306" max="12306" width="11.85546875" style="146" hidden="1"/>
    <col min="12307" max="12307" width="23.5703125" style="146" hidden="1"/>
    <col min="12308" max="12308" width="19.28515625" style="146" hidden="1"/>
    <col min="12309" max="12309" width="18.7109375" style="146" hidden="1"/>
    <col min="12310" max="12310" width="20" style="146" hidden="1"/>
    <col min="12311" max="12311" width="5.85546875" style="146" hidden="1"/>
    <col min="12312" max="12312" width="18.42578125" style="146" hidden="1"/>
    <col min="12313" max="12560" width="9.140625" style="146" hidden="1"/>
    <col min="12561" max="12561" width="37.28515625" style="146" hidden="1"/>
    <col min="12562" max="12562" width="11.85546875" style="146" hidden="1"/>
    <col min="12563" max="12563" width="23.5703125" style="146" hidden="1"/>
    <col min="12564" max="12564" width="19.28515625" style="146" hidden="1"/>
    <col min="12565" max="12565" width="18.7109375" style="146" hidden="1"/>
    <col min="12566" max="12566" width="20" style="146" hidden="1"/>
    <col min="12567" max="12567" width="5.85546875" style="146" hidden="1"/>
    <col min="12568" max="12568" width="18.42578125" style="146" hidden="1"/>
    <col min="12569" max="12816" width="9.140625" style="146" hidden="1"/>
    <col min="12817" max="12817" width="37.28515625" style="146" hidden="1"/>
    <col min="12818" max="12818" width="11.85546875" style="146" hidden="1"/>
    <col min="12819" max="12819" width="23.5703125" style="146" hidden="1"/>
    <col min="12820" max="12820" width="19.28515625" style="146" hidden="1"/>
    <col min="12821" max="12821" width="18.7109375" style="146" hidden="1"/>
    <col min="12822" max="12822" width="20" style="146" hidden="1"/>
    <col min="12823" max="12823" width="5.85546875" style="146" hidden="1"/>
    <col min="12824" max="12824" width="18.42578125" style="146" hidden="1"/>
    <col min="12825" max="13072" width="9.140625" style="146" hidden="1"/>
    <col min="13073" max="13073" width="37.28515625" style="146" hidden="1"/>
    <col min="13074" max="13074" width="11.85546875" style="146" hidden="1"/>
    <col min="13075" max="13075" width="23.5703125" style="146" hidden="1"/>
    <col min="13076" max="13076" width="19.28515625" style="146" hidden="1"/>
    <col min="13077" max="13077" width="18.7109375" style="146" hidden="1"/>
    <col min="13078" max="13078" width="20" style="146" hidden="1"/>
    <col min="13079" max="13079" width="5.85546875" style="146" hidden="1"/>
    <col min="13080" max="13080" width="18.42578125" style="146" hidden="1"/>
    <col min="13081" max="13328" width="9.140625" style="146" hidden="1"/>
    <col min="13329" max="13329" width="37.28515625" style="146" hidden="1"/>
    <col min="13330" max="13330" width="11.85546875" style="146" hidden="1"/>
    <col min="13331" max="13331" width="23.5703125" style="146" hidden="1"/>
    <col min="13332" max="13332" width="19.28515625" style="146" hidden="1"/>
    <col min="13333" max="13333" width="18.7109375" style="146" hidden="1"/>
    <col min="13334" max="13334" width="20" style="146" hidden="1"/>
    <col min="13335" max="13335" width="5.85546875" style="146" hidden="1"/>
    <col min="13336" max="13336" width="18.42578125" style="146" hidden="1"/>
    <col min="13337" max="13584" width="9.140625" style="146" hidden="1"/>
    <col min="13585" max="13585" width="37.28515625" style="146" hidden="1"/>
    <col min="13586" max="13586" width="11.85546875" style="146" hidden="1"/>
    <col min="13587" max="13587" width="23.5703125" style="146" hidden="1"/>
    <col min="13588" max="13588" width="19.28515625" style="146" hidden="1"/>
    <col min="13589" max="13589" width="18.7109375" style="146" hidden="1"/>
    <col min="13590" max="13590" width="20" style="146" hidden="1"/>
    <col min="13591" max="13591" width="5.85546875" style="146" hidden="1"/>
    <col min="13592" max="13592" width="18.42578125" style="146" hidden="1"/>
    <col min="13593" max="13840" width="9.140625" style="146" hidden="1"/>
    <col min="13841" max="13841" width="37.28515625" style="146" hidden="1"/>
    <col min="13842" max="13842" width="11.85546875" style="146" hidden="1"/>
    <col min="13843" max="13843" width="23.5703125" style="146" hidden="1"/>
    <col min="13844" max="13844" width="19.28515625" style="146" hidden="1"/>
    <col min="13845" max="13845" width="18.7109375" style="146" hidden="1"/>
    <col min="13846" max="13846" width="20" style="146" hidden="1"/>
    <col min="13847" max="13847" width="5.85546875" style="146" hidden="1"/>
    <col min="13848" max="13848" width="18.42578125" style="146" hidden="1"/>
    <col min="13849" max="14096" width="9.140625" style="146" hidden="1"/>
    <col min="14097" max="14097" width="37.28515625" style="146" hidden="1"/>
    <col min="14098" max="14098" width="11.85546875" style="146" hidden="1"/>
    <col min="14099" max="14099" width="23.5703125" style="146" hidden="1"/>
    <col min="14100" max="14100" width="19.28515625" style="146" hidden="1"/>
    <col min="14101" max="14101" width="18.7109375" style="146" hidden="1"/>
    <col min="14102" max="14102" width="20" style="146" hidden="1"/>
    <col min="14103" max="14103" width="5.85546875" style="146" hidden="1"/>
    <col min="14104" max="14104" width="18.42578125" style="146" hidden="1"/>
    <col min="14105" max="14352" width="9.140625" style="146" hidden="1"/>
    <col min="14353" max="14353" width="37.28515625" style="146" hidden="1"/>
    <col min="14354" max="14354" width="11.85546875" style="146" hidden="1"/>
    <col min="14355" max="14355" width="23.5703125" style="146" hidden="1"/>
    <col min="14356" max="14356" width="19.28515625" style="146" hidden="1"/>
    <col min="14357" max="14357" width="18.7109375" style="146" hidden="1"/>
    <col min="14358" max="14358" width="20" style="146" hidden="1"/>
    <col min="14359" max="14359" width="5.85546875" style="146" hidden="1"/>
    <col min="14360" max="14360" width="18.42578125" style="146" hidden="1"/>
    <col min="14361" max="14608" width="9.140625" style="146" hidden="1"/>
    <col min="14609" max="14609" width="37.28515625" style="146" hidden="1"/>
    <col min="14610" max="14610" width="11.85546875" style="146" hidden="1"/>
    <col min="14611" max="14611" width="23.5703125" style="146" hidden="1"/>
    <col min="14612" max="14612" width="19.28515625" style="146" hidden="1"/>
    <col min="14613" max="14613" width="18.7109375" style="146" hidden="1"/>
    <col min="14614" max="14614" width="20" style="146" hidden="1"/>
    <col min="14615" max="14615" width="5.85546875" style="146" hidden="1"/>
    <col min="14616" max="14616" width="18.42578125" style="146" hidden="1"/>
    <col min="14617" max="14864" width="9.140625" style="146" hidden="1"/>
    <col min="14865" max="14865" width="37.28515625" style="146" hidden="1"/>
    <col min="14866" max="14866" width="11.85546875" style="146" hidden="1"/>
    <col min="14867" max="14867" width="23.5703125" style="146" hidden="1"/>
    <col min="14868" max="14868" width="19.28515625" style="146" hidden="1"/>
    <col min="14869" max="14869" width="18.7109375" style="146" hidden="1"/>
    <col min="14870" max="14870" width="20" style="146" hidden="1"/>
    <col min="14871" max="14871" width="5.85546875" style="146" hidden="1"/>
    <col min="14872" max="14872" width="18.42578125" style="146" hidden="1"/>
    <col min="14873" max="15120" width="9.140625" style="146" hidden="1"/>
    <col min="15121" max="15121" width="37.28515625" style="146" hidden="1"/>
    <col min="15122" max="15122" width="11.85546875" style="146" hidden="1"/>
    <col min="15123" max="15123" width="23.5703125" style="146" hidden="1"/>
    <col min="15124" max="15124" width="19.28515625" style="146" hidden="1"/>
    <col min="15125" max="15125" width="18.7109375" style="146" hidden="1"/>
    <col min="15126" max="15126" width="20" style="146" hidden="1"/>
    <col min="15127" max="15127" width="5.85546875" style="146" hidden="1"/>
    <col min="15128" max="15128" width="18.42578125" style="146" hidden="1"/>
    <col min="15129" max="15376" width="9.140625" style="146" hidden="1"/>
    <col min="15377" max="15377" width="37.28515625" style="146" hidden="1"/>
    <col min="15378" max="15378" width="11.85546875" style="146" hidden="1"/>
    <col min="15379" max="15379" width="23.5703125" style="146" hidden="1"/>
    <col min="15380" max="15380" width="19.28515625" style="146" hidden="1"/>
    <col min="15381" max="15381" width="18.7109375" style="146" hidden="1"/>
    <col min="15382" max="15382" width="20" style="146" hidden="1"/>
    <col min="15383" max="15383" width="5.85546875" style="146" hidden="1"/>
    <col min="15384" max="15384" width="18.42578125" style="146" hidden="1"/>
    <col min="15385" max="15632" width="9.140625" style="146" hidden="1"/>
    <col min="15633" max="15633" width="37.28515625" style="146" hidden="1"/>
    <col min="15634" max="15634" width="11.85546875" style="146" hidden="1"/>
    <col min="15635" max="15635" width="23.5703125" style="146" hidden="1"/>
    <col min="15636" max="15636" width="19.28515625" style="146" hidden="1"/>
    <col min="15637" max="15637" width="18.7109375" style="146" hidden="1"/>
    <col min="15638" max="15638" width="20" style="146" hidden="1"/>
    <col min="15639" max="15639" width="5.85546875" style="146" hidden="1"/>
    <col min="15640" max="15640" width="18.42578125" style="146" hidden="1"/>
    <col min="15641" max="15888" width="9.140625" style="146" hidden="1"/>
    <col min="15889" max="15889" width="37.28515625" style="146" hidden="1"/>
    <col min="15890" max="15890" width="11.85546875" style="146" hidden="1"/>
    <col min="15891" max="15891" width="23.5703125" style="146" hidden="1"/>
    <col min="15892" max="15892" width="19.28515625" style="146" hidden="1"/>
    <col min="15893" max="15893" width="18.7109375" style="146" hidden="1"/>
    <col min="15894" max="15894" width="20" style="146" hidden="1"/>
    <col min="15895" max="15895" width="5.85546875" style="146" hidden="1"/>
    <col min="15896" max="15896" width="18.42578125" style="146" hidden="1"/>
    <col min="15897" max="16144" width="9.140625" style="146" hidden="1"/>
    <col min="16145" max="16145" width="37.28515625" style="146" hidden="1"/>
    <col min="16146" max="16146" width="11.85546875" style="146" hidden="1"/>
    <col min="16147" max="16147" width="23.5703125" style="146" hidden="1"/>
    <col min="16148" max="16148" width="19.28515625" style="146" hidden="1"/>
    <col min="16149" max="16149" width="18.7109375" style="146" hidden="1"/>
    <col min="16150" max="16150" width="20" style="146" hidden="1"/>
    <col min="16151" max="16151" width="5.85546875" style="146" hidden="1"/>
    <col min="16152" max="16157" width="18.42578125" style="146" hidden="1"/>
    <col min="16158" max="16384" width="9.140625" style="146" hidden="1"/>
  </cols>
  <sheetData>
    <row r="1" spans="1:28"/>
    <row r="2" spans="1:28" ht="21">
      <c r="A2" s="146"/>
      <c r="B2" s="495" t="s">
        <v>196</v>
      </c>
      <c r="C2" s="495"/>
      <c r="D2" s="495"/>
      <c r="E2" s="495"/>
      <c r="F2" s="495"/>
      <c r="G2" s="495"/>
      <c r="H2" s="495"/>
      <c r="I2" s="495"/>
      <c r="J2" s="495"/>
      <c r="K2" s="495"/>
      <c r="L2" s="495"/>
      <c r="M2" s="473"/>
      <c r="N2" s="473"/>
      <c r="O2" s="473"/>
      <c r="P2" s="473"/>
      <c r="Q2" s="290"/>
      <c r="R2" s="290"/>
      <c r="S2" s="290"/>
      <c r="T2" s="290"/>
      <c r="U2" s="290"/>
      <c r="V2" s="290"/>
      <c r="W2" s="291"/>
      <c r="X2" s="280"/>
      <c r="Y2" s="280"/>
      <c r="Z2" s="280"/>
      <c r="AA2" s="280"/>
    </row>
    <row r="3" spans="1:28" ht="18.75" customHeight="1">
      <c r="A3" s="146"/>
      <c r="B3" s="326"/>
      <c r="C3" s="326"/>
      <c r="D3" s="326"/>
      <c r="E3" s="326"/>
      <c r="F3" s="292" t="str">
        <f>'Income Statement'!$E$2</f>
        <v>2015 - 2021</v>
      </c>
      <c r="G3" s="326"/>
      <c r="H3" s="326"/>
      <c r="I3" s="326"/>
      <c r="J3" s="326"/>
      <c r="K3" s="326"/>
      <c r="M3" s="327"/>
      <c r="N3" s="325"/>
      <c r="O3" s="326"/>
      <c r="P3" s="326"/>
      <c r="Q3" s="326"/>
      <c r="R3" s="326"/>
      <c r="S3" s="326"/>
      <c r="T3" s="326"/>
      <c r="U3" s="326"/>
      <c r="V3" s="326"/>
      <c r="W3" s="326"/>
      <c r="X3" s="258"/>
      <c r="Y3" s="258"/>
      <c r="Z3" s="258"/>
      <c r="AA3" s="258"/>
    </row>
    <row r="4" spans="1:28" ht="21">
      <c r="A4" s="477" t="s">
        <v>12</v>
      </c>
      <c r="B4" s="500" t="s">
        <v>74</v>
      </c>
      <c r="C4" s="501"/>
      <c r="D4" s="501"/>
      <c r="E4" s="501"/>
      <c r="F4" s="501"/>
      <c r="G4" s="501"/>
      <c r="H4" s="501"/>
      <c r="I4" s="501"/>
      <c r="J4" s="501"/>
      <c r="K4" s="501"/>
      <c r="L4" s="502"/>
      <c r="M4" s="310"/>
      <c r="AB4" s="138"/>
    </row>
    <row r="5" spans="1:28" s="298" customFormat="1" ht="67.5" customHeight="1">
      <c r="A5" s="474" t="s">
        <v>210</v>
      </c>
      <c r="B5" s="433" t="s">
        <v>166</v>
      </c>
      <c r="C5" s="433" t="s">
        <v>207</v>
      </c>
      <c r="D5" s="433" t="s">
        <v>208</v>
      </c>
      <c r="E5" s="433" t="str">
        <f xml:space="preserve"> IF(START!$C$6=12,"Do not fill Year "&amp;F5,"How many units did you sell in "&amp;F5&amp;" ?")</f>
        <v>How many units did you sell in 2015 ?</v>
      </c>
      <c r="F5" s="434">
        <f>'Income Statement'!$C$7</f>
        <v>2015</v>
      </c>
      <c r="G5" s="433" t="str">
        <f xml:space="preserve"> "How many units did you sell in "&amp;H5&amp;" ?"</f>
        <v>How many units did you sell in 2016 ?</v>
      </c>
      <c r="H5" s="434">
        <f>'Income Statement'!$D$7</f>
        <v>2016</v>
      </c>
      <c r="I5" s="433" t="str">
        <f xml:space="preserve"> "How many units did you sell in "&amp;J5&amp;" ?"</f>
        <v>How many units did you sell in 2017 ?</v>
      </c>
      <c r="J5" s="434">
        <f>'Income Statement'!$E$7</f>
        <v>2017</v>
      </c>
      <c r="K5" s="433" t="str">
        <f xml:space="preserve"> "How many units did you sell in "&amp;L5&amp;" ?"</f>
        <v>How many units did you sell in Jan-18 - Feb-18 ?</v>
      </c>
      <c r="L5" s="460" t="str">
        <f>'Income Statement'!$F$7</f>
        <v>Jan-18 - Feb-18</v>
      </c>
      <c r="M5" s="310"/>
      <c r="AB5" s="284"/>
    </row>
    <row r="6" spans="1:28" ht="14.25" customHeight="1">
      <c r="A6" s="492" t="s">
        <v>211</v>
      </c>
      <c r="B6" s="435" t="s">
        <v>164</v>
      </c>
      <c r="C6" s="435" t="s">
        <v>164</v>
      </c>
      <c r="D6" s="438">
        <v>0</v>
      </c>
      <c r="E6" s="439">
        <v>0</v>
      </c>
      <c r="F6" s="445">
        <f>$D6*E6</f>
        <v>0</v>
      </c>
      <c r="G6" s="446">
        <v>0</v>
      </c>
      <c r="H6" s="447">
        <f>$D6*G6</f>
        <v>0</v>
      </c>
      <c r="I6" s="446">
        <v>0</v>
      </c>
      <c r="J6" s="447">
        <f>$D6*I6</f>
        <v>0</v>
      </c>
      <c r="K6" s="448">
        <v>0</v>
      </c>
      <c r="L6" s="445">
        <f>$D6*K6</f>
        <v>0</v>
      </c>
      <c r="M6" s="310"/>
      <c r="AB6" s="138"/>
    </row>
    <row r="7" spans="1:28" ht="15" customHeight="1">
      <c r="A7" s="493"/>
      <c r="B7" s="436" t="s">
        <v>164</v>
      </c>
      <c r="C7" s="436" t="s">
        <v>164</v>
      </c>
      <c r="D7" s="440">
        <v>0</v>
      </c>
      <c r="E7" s="441">
        <v>0</v>
      </c>
      <c r="F7" s="449">
        <f t="shared" ref="F7:F23" si="0">$D7*E7</f>
        <v>0</v>
      </c>
      <c r="G7" s="378">
        <v>0</v>
      </c>
      <c r="H7" s="322">
        <f t="shared" ref="H7" si="1">$D7*G7</f>
        <v>0</v>
      </c>
      <c r="I7" s="378">
        <v>0</v>
      </c>
      <c r="J7" s="322">
        <f t="shared" ref="J7" si="2">$D7*I7</f>
        <v>0</v>
      </c>
      <c r="K7" s="379">
        <v>0</v>
      </c>
      <c r="L7" s="449">
        <f t="shared" ref="L7" si="3">$D7*K7</f>
        <v>0</v>
      </c>
      <c r="M7" s="310"/>
      <c r="AB7" s="138"/>
    </row>
    <row r="8" spans="1:28" ht="15" customHeight="1">
      <c r="A8" s="493"/>
      <c r="B8" s="436" t="s">
        <v>164</v>
      </c>
      <c r="C8" s="436" t="s">
        <v>164</v>
      </c>
      <c r="D8" s="440">
        <v>0</v>
      </c>
      <c r="E8" s="441">
        <v>0</v>
      </c>
      <c r="F8" s="449">
        <f t="shared" si="0"/>
        <v>0</v>
      </c>
      <c r="G8" s="378">
        <v>0</v>
      </c>
      <c r="H8" s="322">
        <f t="shared" ref="H8" si="4">$D8*G8</f>
        <v>0</v>
      </c>
      <c r="I8" s="378">
        <v>0</v>
      </c>
      <c r="J8" s="322">
        <f t="shared" ref="J8" si="5">$D8*I8</f>
        <v>0</v>
      </c>
      <c r="K8" s="379">
        <v>0</v>
      </c>
      <c r="L8" s="449">
        <f t="shared" ref="L8" si="6">$D8*K8</f>
        <v>0</v>
      </c>
      <c r="M8" s="310"/>
      <c r="AB8" s="138"/>
    </row>
    <row r="9" spans="1:28" ht="15" customHeight="1">
      <c r="A9" s="493"/>
      <c r="B9" s="436" t="s">
        <v>164</v>
      </c>
      <c r="C9" s="436" t="s">
        <v>164</v>
      </c>
      <c r="D9" s="440">
        <v>0</v>
      </c>
      <c r="E9" s="441">
        <v>0</v>
      </c>
      <c r="F9" s="449">
        <f t="shared" si="0"/>
        <v>0</v>
      </c>
      <c r="G9" s="378">
        <v>0</v>
      </c>
      <c r="H9" s="322">
        <f t="shared" ref="H9" si="7">$D9*G9</f>
        <v>0</v>
      </c>
      <c r="I9" s="378">
        <v>0</v>
      </c>
      <c r="J9" s="322">
        <f t="shared" ref="J9" si="8">$D9*I9</f>
        <v>0</v>
      </c>
      <c r="K9" s="379">
        <v>0</v>
      </c>
      <c r="L9" s="449">
        <f t="shared" ref="L9" si="9">$D9*K9</f>
        <v>0</v>
      </c>
      <c r="M9" s="310"/>
      <c r="AB9" s="138"/>
    </row>
    <row r="10" spans="1:28" ht="15" customHeight="1">
      <c r="A10" s="493"/>
      <c r="B10" s="436" t="s">
        <v>164</v>
      </c>
      <c r="C10" s="436" t="s">
        <v>164</v>
      </c>
      <c r="D10" s="440">
        <v>0</v>
      </c>
      <c r="E10" s="441">
        <v>0</v>
      </c>
      <c r="F10" s="449">
        <f t="shared" si="0"/>
        <v>0</v>
      </c>
      <c r="G10" s="378">
        <v>0</v>
      </c>
      <c r="H10" s="322">
        <f t="shared" ref="H10" si="10">$D10*G10</f>
        <v>0</v>
      </c>
      <c r="I10" s="378">
        <v>0</v>
      </c>
      <c r="J10" s="322">
        <f t="shared" ref="J10" si="11">$D10*I10</f>
        <v>0</v>
      </c>
      <c r="K10" s="379">
        <v>0</v>
      </c>
      <c r="L10" s="449">
        <f t="shared" ref="L10" si="12">$D10*K10</f>
        <v>0</v>
      </c>
      <c r="M10" s="310"/>
      <c r="AB10" s="138"/>
    </row>
    <row r="11" spans="1:28" ht="15" customHeight="1">
      <c r="A11" s="493"/>
      <c r="B11" s="436" t="s">
        <v>164</v>
      </c>
      <c r="C11" s="436" t="s">
        <v>164</v>
      </c>
      <c r="D11" s="440">
        <v>0</v>
      </c>
      <c r="E11" s="441">
        <v>0</v>
      </c>
      <c r="F11" s="449">
        <f t="shared" si="0"/>
        <v>0</v>
      </c>
      <c r="G11" s="378">
        <v>0</v>
      </c>
      <c r="H11" s="322">
        <f t="shared" ref="H11" si="13">$D11*G11</f>
        <v>0</v>
      </c>
      <c r="I11" s="378">
        <v>0</v>
      </c>
      <c r="J11" s="322">
        <f t="shared" ref="J11" si="14">$D11*I11</f>
        <v>0</v>
      </c>
      <c r="K11" s="379">
        <v>0</v>
      </c>
      <c r="L11" s="449">
        <f>$D11*K11</f>
        <v>0</v>
      </c>
      <c r="M11" s="310"/>
      <c r="AB11" s="138"/>
    </row>
    <row r="12" spans="1:28" ht="15" customHeight="1">
      <c r="A12" s="493"/>
      <c r="B12" s="436" t="s">
        <v>164</v>
      </c>
      <c r="C12" s="436" t="s">
        <v>164</v>
      </c>
      <c r="D12" s="440">
        <v>0</v>
      </c>
      <c r="E12" s="441">
        <v>0</v>
      </c>
      <c r="F12" s="449">
        <f>$D12*E12</f>
        <v>0</v>
      </c>
      <c r="G12" s="378">
        <v>0</v>
      </c>
      <c r="H12" s="322">
        <f>$D12*G12</f>
        <v>0</v>
      </c>
      <c r="I12" s="378">
        <v>0</v>
      </c>
      <c r="J12" s="322">
        <f>$D12*I12</f>
        <v>0</v>
      </c>
      <c r="K12" s="379">
        <v>0</v>
      </c>
      <c r="L12" s="449">
        <f>$D12*K12</f>
        <v>0</v>
      </c>
      <c r="M12" s="310"/>
      <c r="AB12" s="138"/>
    </row>
    <row r="13" spans="1:28" ht="15" customHeight="1">
      <c r="A13" s="493"/>
      <c r="B13" s="436" t="s">
        <v>164</v>
      </c>
      <c r="C13" s="436" t="s">
        <v>164</v>
      </c>
      <c r="D13" s="440">
        <v>0</v>
      </c>
      <c r="E13" s="441">
        <v>0</v>
      </c>
      <c r="F13" s="449">
        <f t="shared" si="0"/>
        <v>0</v>
      </c>
      <c r="G13" s="378">
        <v>0</v>
      </c>
      <c r="H13" s="322">
        <f t="shared" ref="H13" si="15">$D13*G13</f>
        <v>0</v>
      </c>
      <c r="I13" s="378">
        <v>0</v>
      </c>
      <c r="J13" s="322">
        <f t="shared" ref="J13" si="16">$D13*I13</f>
        <v>0</v>
      </c>
      <c r="K13" s="379">
        <v>0</v>
      </c>
      <c r="L13" s="449">
        <f t="shared" ref="L13" si="17">$D13*K13</f>
        <v>0</v>
      </c>
      <c r="M13" s="310"/>
      <c r="AB13" s="138"/>
    </row>
    <row r="14" spans="1:28" ht="15" customHeight="1">
      <c r="A14" s="493"/>
      <c r="B14" s="436" t="s">
        <v>164</v>
      </c>
      <c r="C14" s="436" t="s">
        <v>164</v>
      </c>
      <c r="D14" s="440">
        <v>0</v>
      </c>
      <c r="E14" s="441">
        <v>0</v>
      </c>
      <c r="F14" s="449">
        <f t="shared" si="0"/>
        <v>0</v>
      </c>
      <c r="G14" s="378">
        <v>0</v>
      </c>
      <c r="H14" s="322">
        <f t="shared" ref="H14" si="18">$D14*G14</f>
        <v>0</v>
      </c>
      <c r="I14" s="378">
        <v>0</v>
      </c>
      <c r="J14" s="322">
        <f t="shared" ref="J14" si="19">$D14*I14</f>
        <v>0</v>
      </c>
      <c r="K14" s="379">
        <v>0</v>
      </c>
      <c r="L14" s="449">
        <f t="shared" ref="L14" si="20">$D14*K14</f>
        <v>0</v>
      </c>
      <c r="M14" s="310"/>
      <c r="AB14" s="138"/>
    </row>
    <row r="15" spans="1:28" ht="15" customHeight="1">
      <c r="A15" s="493"/>
      <c r="B15" s="436" t="s">
        <v>164</v>
      </c>
      <c r="C15" s="436" t="s">
        <v>164</v>
      </c>
      <c r="D15" s="440">
        <v>0</v>
      </c>
      <c r="E15" s="441">
        <v>0</v>
      </c>
      <c r="F15" s="449">
        <f t="shared" si="0"/>
        <v>0</v>
      </c>
      <c r="G15" s="378">
        <v>0</v>
      </c>
      <c r="H15" s="322">
        <f t="shared" ref="H15" si="21">$D15*G15</f>
        <v>0</v>
      </c>
      <c r="I15" s="378">
        <v>0</v>
      </c>
      <c r="J15" s="322">
        <f t="shared" ref="J15" si="22">$D15*I15</f>
        <v>0</v>
      </c>
      <c r="K15" s="379">
        <v>0</v>
      </c>
      <c r="L15" s="449">
        <f t="shared" ref="L15" si="23">$D15*K15</f>
        <v>0</v>
      </c>
      <c r="M15" s="310"/>
      <c r="AB15" s="138"/>
    </row>
    <row r="16" spans="1:28" ht="15" customHeight="1">
      <c r="A16" s="493"/>
      <c r="B16" s="436" t="s">
        <v>164</v>
      </c>
      <c r="C16" s="436" t="s">
        <v>164</v>
      </c>
      <c r="D16" s="440">
        <v>0</v>
      </c>
      <c r="E16" s="441">
        <v>0</v>
      </c>
      <c r="F16" s="449">
        <f t="shared" si="0"/>
        <v>0</v>
      </c>
      <c r="G16" s="378">
        <v>0</v>
      </c>
      <c r="H16" s="322">
        <f t="shared" ref="H16" si="24">$D16*G16</f>
        <v>0</v>
      </c>
      <c r="I16" s="378">
        <v>0</v>
      </c>
      <c r="J16" s="322">
        <f t="shared" ref="J16" si="25">$D16*I16</f>
        <v>0</v>
      </c>
      <c r="K16" s="379">
        <v>0</v>
      </c>
      <c r="L16" s="449">
        <f t="shared" ref="L16" si="26">$D16*K16</f>
        <v>0</v>
      </c>
      <c r="M16" s="310"/>
      <c r="AB16" s="138"/>
    </row>
    <row r="17" spans="1:28" ht="15" customHeight="1">
      <c r="A17" s="493"/>
      <c r="B17" s="436" t="s">
        <v>164</v>
      </c>
      <c r="C17" s="436" t="s">
        <v>164</v>
      </c>
      <c r="D17" s="440">
        <v>0</v>
      </c>
      <c r="E17" s="441">
        <v>0</v>
      </c>
      <c r="F17" s="449">
        <f t="shared" si="0"/>
        <v>0</v>
      </c>
      <c r="G17" s="378">
        <v>0</v>
      </c>
      <c r="H17" s="322">
        <f t="shared" ref="H17" si="27">$D17*G17</f>
        <v>0</v>
      </c>
      <c r="I17" s="378">
        <v>0</v>
      </c>
      <c r="J17" s="322">
        <f t="shared" ref="J17" si="28">$D17*I17</f>
        <v>0</v>
      </c>
      <c r="K17" s="379">
        <v>0</v>
      </c>
      <c r="L17" s="449">
        <f t="shared" ref="L17" si="29">$D17*K17</f>
        <v>0</v>
      </c>
      <c r="M17" s="310"/>
      <c r="AB17" s="138"/>
    </row>
    <row r="18" spans="1:28" ht="15" customHeight="1">
      <c r="A18" s="493"/>
      <c r="B18" s="436" t="s">
        <v>164</v>
      </c>
      <c r="C18" s="436" t="s">
        <v>164</v>
      </c>
      <c r="D18" s="440">
        <v>0</v>
      </c>
      <c r="E18" s="441">
        <v>0</v>
      </c>
      <c r="F18" s="449">
        <f t="shared" si="0"/>
        <v>0</v>
      </c>
      <c r="G18" s="378">
        <v>0</v>
      </c>
      <c r="H18" s="322">
        <f t="shared" ref="H18" si="30">$D18*G18</f>
        <v>0</v>
      </c>
      <c r="I18" s="378">
        <v>0</v>
      </c>
      <c r="J18" s="322">
        <f t="shared" ref="J18" si="31">$D18*I18</f>
        <v>0</v>
      </c>
      <c r="K18" s="379">
        <v>0</v>
      </c>
      <c r="L18" s="449">
        <f t="shared" ref="L18" si="32">$D18*K18</f>
        <v>0</v>
      </c>
      <c r="M18" s="310"/>
      <c r="AB18" s="138"/>
    </row>
    <row r="19" spans="1:28" ht="15" customHeight="1">
      <c r="A19" s="493"/>
      <c r="B19" s="436" t="s">
        <v>164</v>
      </c>
      <c r="C19" s="436" t="s">
        <v>164</v>
      </c>
      <c r="D19" s="440">
        <v>0</v>
      </c>
      <c r="E19" s="441">
        <v>0</v>
      </c>
      <c r="F19" s="449">
        <f t="shared" si="0"/>
        <v>0</v>
      </c>
      <c r="G19" s="378">
        <v>0</v>
      </c>
      <c r="H19" s="322">
        <f t="shared" ref="H19" si="33">$D19*G19</f>
        <v>0</v>
      </c>
      <c r="I19" s="378">
        <v>0</v>
      </c>
      <c r="J19" s="322">
        <f t="shared" ref="J19" si="34">$D19*I19</f>
        <v>0</v>
      </c>
      <c r="K19" s="379">
        <v>0</v>
      </c>
      <c r="L19" s="449">
        <f t="shared" ref="L19" si="35">$D19*K19</f>
        <v>0</v>
      </c>
      <c r="M19" s="310"/>
      <c r="AB19" s="138"/>
    </row>
    <row r="20" spans="1:28" ht="15" customHeight="1">
      <c r="A20" s="493"/>
      <c r="B20" s="436" t="s">
        <v>164</v>
      </c>
      <c r="C20" s="436" t="s">
        <v>164</v>
      </c>
      <c r="D20" s="440">
        <v>0</v>
      </c>
      <c r="E20" s="441">
        <v>0</v>
      </c>
      <c r="F20" s="449">
        <f t="shared" si="0"/>
        <v>0</v>
      </c>
      <c r="G20" s="378">
        <v>0</v>
      </c>
      <c r="H20" s="322">
        <f t="shared" ref="H20" si="36">$D20*G20</f>
        <v>0</v>
      </c>
      <c r="I20" s="378">
        <v>0</v>
      </c>
      <c r="J20" s="322">
        <f t="shared" ref="J20" si="37">$D20*I20</f>
        <v>0</v>
      </c>
      <c r="K20" s="379">
        <v>0</v>
      </c>
      <c r="L20" s="449">
        <f t="shared" ref="L20" si="38">$D20*K20</f>
        <v>0</v>
      </c>
      <c r="M20" s="310"/>
      <c r="AB20" s="138"/>
    </row>
    <row r="21" spans="1:28" ht="15" customHeight="1">
      <c r="A21" s="493"/>
      <c r="B21" s="436" t="s">
        <v>164</v>
      </c>
      <c r="C21" s="436" t="s">
        <v>164</v>
      </c>
      <c r="D21" s="440">
        <v>0</v>
      </c>
      <c r="E21" s="441">
        <v>0</v>
      </c>
      <c r="F21" s="449">
        <f t="shared" si="0"/>
        <v>0</v>
      </c>
      <c r="G21" s="378">
        <v>0</v>
      </c>
      <c r="H21" s="322">
        <f t="shared" ref="H21" si="39">$D21*G21</f>
        <v>0</v>
      </c>
      <c r="I21" s="378">
        <v>0</v>
      </c>
      <c r="J21" s="322">
        <f t="shared" ref="J21" si="40">$D21*I21</f>
        <v>0</v>
      </c>
      <c r="K21" s="379">
        <v>0</v>
      </c>
      <c r="L21" s="449">
        <f t="shared" ref="L21" si="41">$D21*K21</f>
        <v>0</v>
      </c>
      <c r="M21" s="310"/>
      <c r="AB21" s="138"/>
    </row>
    <row r="22" spans="1:28" ht="15" customHeight="1">
      <c r="A22" s="493"/>
      <c r="B22" s="436" t="s">
        <v>164</v>
      </c>
      <c r="C22" s="436" t="s">
        <v>164</v>
      </c>
      <c r="D22" s="440">
        <v>0</v>
      </c>
      <c r="E22" s="441">
        <v>0</v>
      </c>
      <c r="F22" s="449">
        <f t="shared" si="0"/>
        <v>0</v>
      </c>
      <c r="G22" s="378">
        <v>0</v>
      </c>
      <c r="H22" s="322">
        <f t="shared" ref="H22" si="42">$D22*G22</f>
        <v>0</v>
      </c>
      <c r="I22" s="378">
        <v>0</v>
      </c>
      <c r="J22" s="322">
        <f t="shared" ref="J22" si="43">$D22*I22</f>
        <v>0</v>
      </c>
      <c r="K22" s="379">
        <v>0</v>
      </c>
      <c r="L22" s="449">
        <f t="shared" ref="L22" si="44">$D22*K22</f>
        <v>0</v>
      </c>
      <c r="M22" s="310"/>
      <c r="AB22" s="138"/>
    </row>
    <row r="23" spans="1:28" ht="15" customHeight="1">
      <c r="A23" s="493"/>
      <c r="B23" s="436" t="s">
        <v>164</v>
      </c>
      <c r="C23" s="436" t="s">
        <v>164</v>
      </c>
      <c r="D23" s="440">
        <v>0</v>
      </c>
      <c r="E23" s="441">
        <v>0</v>
      </c>
      <c r="F23" s="449">
        <f t="shared" si="0"/>
        <v>0</v>
      </c>
      <c r="G23" s="378">
        <v>0</v>
      </c>
      <c r="H23" s="322">
        <f t="shared" ref="H23" si="45">$D23*G23</f>
        <v>0</v>
      </c>
      <c r="I23" s="378">
        <v>0</v>
      </c>
      <c r="J23" s="322">
        <f t="shared" ref="J23" si="46">$D23*I23</f>
        <v>0</v>
      </c>
      <c r="K23" s="379">
        <v>0</v>
      </c>
      <c r="L23" s="449">
        <f t="shared" ref="L23" si="47">$D23*K23</f>
        <v>0</v>
      </c>
      <c r="M23" s="310"/>
      <c r="AB23" s="138"/>
    </row>
    <row r="24" spans="1:28" ht="15" customHeight="1">
      <c r="A24" s="493"/>
      <c r="B24" s="436" t="s">
        <v>164</v>
      </c>
      <c r="C24" s="436" t="s">
        <v>164</v>
      </c>
      <c r="D24" s="440">
        <v>0</v>
      </c>
      <c r="E24" s="441">
        <v>0</v>
      </c>
      <c r="F24" s="449">
        <f>$D24*E24</f>
        <v>0</v>
      </c>
      <c r="G24" s="378">
        <v>0</v>
      </c>
      <c r="H24" s="322">
        <f>$D24*G24</f>
        <v>0</v>
      </c>
      <c r="I24" s="378">
        <v>0</v>
      </c>
      <c r="J24" s="322">
        <f>$D24*I24</f>
        <v>0</v>
      </c>
      <c r="K24" s="379">
        <v>0</v>
      </c>
      <c r="L24" s="449">
        <f>$D24*K24</f>
        <v>0</v>
      </c>
      <c r="M24" s="310"/>
      <c r="AB24" s="138"/>
    </row>
    <row r="25" spans="1:28" ht="15" customHeight="1">
      <c r="A25" s="494"/>
      <c r="B25" s="436" t="s">
        <v>164</v>
      </c>
      <c r="C25" s="437" t="s">
        <v>164</v>
      </c>
      <c r="D25" s="442">
        <v>0</v>
      </c>
      <c r="E25" s="443">
        <v>0</v>
      </c>
      <c r="F25" s="450">
        <f>$D25*E25</f>
        <v>0</v>
      </c>
      <c r="G25" s="452">
        <v>0</v>
      </c>
      <c r="H25" s="451">
        <f>$D25*G25</f>
        <v>0</v>
      </c>
      <c r="I25" s="452">
        <v>0</v>
      </c>
      <c r="J25" s="451">
        <f>$D25*I25</f>
        <v>0</v>
      </c>
      <c r="K25" s="452">
        <v>0</v>
      </c>
      <c r="L25" s="450">
        <f>$D25*K25</f>
        <v>0</v>
      </c>
      <c r="M25" s="310"/>
      <c r="AB25" s="138"/>
    </row>
    <row r="26" spans="1:28" s="142" customFormat="1" ht="15" customHeight="1">
      <c r="A26"/>
      <c r="B26" s="465" t="s">
        <v>48</v>
      </c>
      <c r="C26" s="287"/>
      <c r="D26" s="287"/>
      <c r="E26" s="288"/>
      <c r="F26" s="444">
        <f>SUM(F$6:F25)</f>
        <v>0</v>
      </c>
      <c r="G26" s="286"/>
      <c r="H26" s="444">
        <f>SUM(H$6:H25)</f>
        <v>0</v>
      </c>
      <c r="I26" s="286"/>
      <c r="J26" s="444">
        <f>SUM(J$6:J25)</f>
        <v>0</v>
      </c>
      <c r="K26" s="286"/>
      <c r="L26" s="444">
        <f>SUM(L$6:L25)</f>
        <v>0</v>
      </c>
      <c r="M26" s="310"/>
      <c r="AB26" s="138"/>
    </row>
    <row r="27" spans="1:28" ht="21">
      <c r="B27" s="453"/>
      <c r="C27" s="454"/>
      <c r="D27" s="454"/>
      <c r="E27" s="454"/>
      <c r="F27" s="455"/>
      <c r="G27" s="454"/>
      <c r="H27" s="456"/>
      <c r="I27" s="454"/>
      <c r="J27" s="456"/>
      <c r="K27" s="454"/>
      <c r="L27" s="456"/>
      <c r="M27" s="310"/>
      <c r="N27" s="453"/>
      <c r="O27" s="454"/>
      <c r="P27" s="454"/>
      <c r="Q27" s="285"/>
      <c r="R27" s="285"/>
      <c r="S27" s="285"/>
      <c r="T27" s="285"/>
      <c r="U27" s="165"/>
      <c r="V27" s="285"/>
      <c r="W27" s="165"/>
      <c r="X27" s="285"/>
      <c r="Y27" s="165"/>
      <c r="Z27" s="285"/>
      <c r="AA27" s="165"/>
      <c r="AB27" s="142"/>
    </row>
    <row r="28" spans="1:28" ht="18.75">
      <c r="B28" s="499" t="s">
        <v>75</v>
      </c>
      <c r="C28" s="499"/>
      <c r="D28" s="499"/>
      <c r="E28" s="499"/>
      <c r="F28" s="499"/>
      <c r="G28" s="499"/>
      <c r="H28" s="499"/>
      <c r="I28" s="499"/>
      <c r="J28" s="499"/>
      <c r="K28" s="499"/>
      <c r="L28" s="499"/>
      <c r="M28" s="499"/>
      <c r="N28" s="499"/>
      <c r="O28" s="499"/>
      <c r="P28"/>
      <c r="Q28" s="138"/>
      <c r="R28" s="138"/>
      <c r="S28" s="138"/>
      <c r="T28" s="138"/>
      <c r="U28" s="137"/>
      <c r="V28" s="138"/>
      <c r="W28" s="137"/>
      <c r="X28" s="138"/>
      <c r="Y28" s="137"/>
      <c r="Z28" s="138"/>
      <c r="AA28" s="137"/>
    </row>
    <row r="29" spans="1:28" ht="60">
      <c r="B29" s="433" t="s">
        <v>167</v>
      </c>
      <c r="C29" s="433" t="str">
        <f>C5</f>
        <v>Enter units used to sell each product and/or services to customers. (E.g.liters, Kg., cartons, bags etc.)</v>
      </c>
      <c r="D29" s="433" t="str">
        <f>"Enter average price per unit to be sold in "&amp;I29&amp;""</f>
        <v>Enter average price per unit to be sold in Mar-18 - Dec-18</v>
      </c>
      <c r="E29" s="433" t="str">
        <f>"Enter average price per unit to be sold "&amp;K29&amp;""</f>
        <v>Enter average price per unit to be sold 2019</v>
      </c>
      <c r="F29" s="433" t="str">
        <f>"Enter average price per unit to be sold in "&amp;M29&amp;""</f>
        <v>Enter average price per unit to be sold in 2020</v>
      </c>
      <c r="G29" s="433" t="str">
        <f>"Enter average price per unit to be sold in "&amp;O29&amp;""</f>
        <v>Enter average price per unit to be sold in 2021</v>
      </c>
      <c r="H29" s="433" t="str">
        <f xml:space="preserve"> "How many units will you sell in "&amp;I29&amp;" ?"</f>
        <v>How many units will you sell in Mar-18 - Dec-18 ?</v>
      </c>
      <c r="I29" s="434" t="str">
        <f>'Income Statement'!$G$7</f>
        <v>Mar-18 - Dec-18</v>
      </c>
      <c r="J29" s="433" t="str">
        <f xml:space="preserve"> "How many units will you sell in "&amp;K29&amp;" ?"</f>
        <v>How many units will you sell in 2019 ?</v>
      </c>
      <c r="K29" s="434">
        <f>'Income Statement'!$H$7</f>
        <v>2019</v>
      </c>
      <c r="L29" s="433" t="str">
        <f xml:space="preserve"> "How many units will you sell in "&amp;M29&amp;" ?"</f>
        <v>How many units will you sell in 2020 ?</v>
      </c>
      <c r="M29" s="434">
        <f>'Income Statement'!$I$7</f>
        <v>2020</v>
      </c>
      <c r="N29" s="433" t="str">
        <f xml:space="preserve"> "How many units will you to sell in "&amp;O29&amp;" ?"</f>
        <v>How many units will you to sell in 2021 ?</v>
      </c>
      <c r="O29" s="462">
        <f>'Income Statement'!$J$7</f>
        <v>2021</v>
      </c>
      <c r="P29"/>
    </row>
    <row r="30" spans="1:28">
      <c r="A30" s="496" t="s">
        <v>212</v>
      </c>
      <c r="B30" s="435" t="s">
        <v>164</v>
      </c>
      <c r="C30" s="435" t="s">
        <v>164</v>
      </c>
      <c r="D30" s="438">
        <v>0</v>
      </c>
      <c r="E30" s="438">
        <v>0</v>
      </c>
      <c r="F30" s="438">
        <v>0</v>
      </c>
      <c r="G30" s="438">
        <v>0</v>
      </c>
      <c r="H30" s="459">
        <v>0</v>
      </c>
      <c r="I30" s="458">
        <f>D30*H30</f>
        <v>0</v>
      </c>
      <c r="J30" s="457">
        <v>0</v>
      </c>
      <c r="K30" s="458">
        <f>E30*J30</f>
        <v>0</v>
      </c>
      <c r="L30" s="457">
        <v>0</v>
      </c>
      <c r="M30" s="458">
        <f>F30*L30</f>
        <v>0</v>
      </c>
      <c r="N30" s="459">
        <v>0</v>
      </c>
      <c r="O30" s="458">
        <f>G30*N30</f>
        <v>0</v>
      </c>
      <c r="P30"/>
    </row>
    <row r="31" spans="1:28">
      <c r="A31" s="497"/>
      <c r="B31" s="436" t="s">
        <v>164</v>
      </c>
      <c r="C31" s="436" t="s">
        <v>164</v>
      </c>
      <c r="D31" s="440">
        <v>0</v>
      </c>
      <c r="E31" s="440">
        <v>0</v>
      </c>
      <c r="F31" s="440">
        <v>0</v>
      </c>
      <c r="G31" s="440">
        <v>0</v>
      </c>
      <c r="H31" s="381">
        <v>0</v>
      </c>
      <c r="I31" s="323">
        <f t="shared" ref="I31:I49" si="48">D31*H31</f>
        <v>0</v>
      </c>
      <c r="J31" s="380">
        <v>0</v>
      </c>
      <c r="K31" s="323">
        <f t="shared" ref="K31:K49" si="49">E31*J31</f>
        <v>0</v>
      </c>
      <c r="L31" s="380">
        <v>0</v>
      </c>
      <c r="M31" s="323">
        <f t="shared" ref="M31:M49" si="50">F31*L31</f>
        <v>0</v>
      </c>
      <c r="N31" s="381">
        <v>0</v>
      </c>
      <c r="O31" s="323">
        <f t="shared" ref="O31:O49" si="51">G31*N31</f>
        <v>0</v>
      </c>
    </row>
    <row r="32" spans="1:28">
      <c r="A32" s="497"/>
      <c r="B32" s="436" t="s">
        <v>164</v>
      </c>
      <c r="C32" s="436" t="s">
        <v>164</v>
      </c>
      <c r="D32" s="440">
        <v>0</v>
      </c>
      <c r="E32" s="440">
        <v>0</v>
      </c>
      <c r="F32" s="440">
        <v>0</v>
      </c>
      <c r="G32" s="440">
        <v>0</v>
      </c>
      <c r="H32" s="381">
        <v>0</v>
      </c>
      <c r="I32" s="323">
        <f t="shared" si="48"/>
        <v>0</v>
      </c>
      <c r="J32" s="380">
        <v>0</v>
      </c>
      <c r="K32" s="323">
        <f t="shared" si="49"/>
        <v>0</v>
      </c>
      <c r="L32" s="380">
        <v>0</v>
      </c>
      <c r="M32" s="323">
        <f t="shared" si="50"/>
        <v>0</v>
      </c>
      <c r="N32" s="381">
        <v>0</v>
      </c>
      <c r="O32" s="323">
        <f t="shared" si="51"/>
        <v>0</v>
      </c>
    </row>
    <row r="33" spans="1:15">
      <c r="A33" s="497"/>
      <c r="B33" s="436" t="s">
        <v>164</v>
      </c>
      <c r="C33" s="436" t="s">
        <v>164</v>
      </c>
      <c r="D33" s="440">
        <v>0</v>
      </c>
      <c r="E33" s="440">
        <v>0</v>
      </c>
      <c r="F33" s="440">
        <v>0</v>
      </c>
      <c r="G33" s="440">
        <v>0</v>
      </c>
      <c r="H33" s="381">
        <v>0</v>
      </c>
      <c r="I33" s="323">
        <f t="shared" si="48"/>
        <v>0</v>
      </c>
      <c r="J33" s="380">
        <v>0</v>
      </c>
      <c r="K33" s="323">
        <f t="shared" si="49"/>
        <v>0</v>
      </c>
      <c r="L33" s="380">
        <v>0</v>
      </c>
      <c r="M33" s="323">
        <f t="shared" si="50"/>
        <v>0</v>
      </c>
      <c r="N33" s="381">
        <v>0</v>
      </c>
      <c r="O33" s="323">
        <f t="shared" si="51"/>
        <v>0</v>
      </c>
    </row>
    <row r="34" spans="1:15">
      <c r="A34" s="497"/>
      <c r="B34" s="436" t="s">
        <v>164</v>
      </c>
      <c r="C34" s="436" t="s">
        <v>164</v>
      </c>
      <c r="D34" s="440">
        <v>0</v>
      </c>
      <c r="E34" s="440">
        <v>0</v>
      </c>
      <c r="F34" s="440">
        <v>0</v>
      </c>
      <c r="G34" s="440">
        <v>0</v>
      </c>
      <c r="H34" s="381">
        <v>0</v>
      </c>
      <c r="I34" s="323">
        <f t="shared" si="48"/>
        <v>0</v>
      </c>
      <c r="J34" s="380">
        <v>0</v>
      </c>
      <c r="K34" s="323">
        <f t="shared" si="49"/>
        <v>0</v>
      </c>
      <c r="L34" s="380">
        <v>0</v>
      </c>
      <c r="M34" s="323">
        <f t="shared" si="50"/>
        <v>0</v>
      </c>
      <c r="N34" s="381">
        <v>0</v>
      </c>
      <c r="O34" s="323">
        <f t="shared" si="51"/>
        <v>0</v>
      </c>
    </row>
    <row r="35" spans="1:15">
      <c r="A35" s="497"/>
      <c r="B35" s="436" t="s">
        <v>164</v>
      </c>
      <c r="C35" s="436" t="s">
        <v>164</v>
      </c>
      <c r="D35" s="440">
        <v>0</v>
      </c>
      <c r="E35" s="440">
        <v>0</v>
      </c>
      <c r="F35" s="440">
        <v>0</v>
      </c>
      <c r="G35" s="440">
        <v>0</v>
      </c>
      <c r="H35" s="381">
        <v>0</v>
      </c>
      <c r="I35" s="323">
        <f t="shared" si="48"/>
        <v>0</v>
      </c>
      <c r="J35" s="380">
        <v>0</v>
      </c>
      <c r="K35" s="323">
        <f t="shared" si="49"/>
        <v>0</v>
      </c>
      <c r="L35" s="380">
        <v>0</v>
      </c>
      <c r="M35" s="323">
        <f t="shared" si="50"/>
        <v>0</v>
      </c>
      <c r="N35" s="381">
        <v>0</v>
      </c>
      <c r="O35" s="323">
        <f t="shared" si="51"/>
        <v>0</v>
      </c>
    </row>
    <row r="36" spans="1:15">
      <c r="A36" s="497"/>
      <c r="B36" s="436" t="s">
        <v>164</v>
      </c>
      <c r="C36" s="436" t="s">
        <v>164</v>
      </c>
      <c r="D36" s="440">
        <v>0</v>
      </c>
      <c r="E36" s="440">
        <v>0</v>
      </c>
      <c r="F36" s="440">
        <v>0</v>
      </c>
      <c r="G36" s="440">
        <v>0</v>
      </c>
      <c r="H36" s="381">
        <v>0</v>
      </c>
      <c r="I36" s="323">
        <f t="shared" si="48"/>
        <v>0</v>
      </c>
      <c r="J36" s="380">
        <v>0</v>
      </c>
      <c r="K36" s="323">
        <f t="shared" si="49"/>
        <v>0</v>
      </c>
      <c r="L36" s="380">
        <v>0</v>
      </c>
      <c r="M36" s="323">
        <f t="shared" si="50"/>
        <v>0</v>
      </c>
      <c r="N36" s="381">
        <v>0</v>
      </c>
      <c r="O36" s="323">
        <f t="shared" si="51"/>
        <v>0</v>
      </c>
    </row>
    <row r="37" spans="1:15">
      <c r="A37" s="497"/>
      <c r="B37" s="436" t="s">
        <v>164</v>
      </c>
      <c r="C37" s="436" t="s">
        <v>164</v>
      </c>
      <c r="D37" s="440">
        <v>0</v>
      </c>
      <c r="E37" s="440">
        <v>0</v>
      </c>
      <c r="F37" s="440">
        <v>0</v>
      </c>
      <c r="G37" s="440">
        <v>0</v>
      </c>
      <c r="H37" s="381">
        <v>0</v>
      </c>
      <c r="I37" s="323">
        <f t="shared" si="48"/>
        <v>0</v>
      </c>
      <c r="J37" s="380">
        <v>0</v>
      </c>
      <c r="K37" s="323">
        <f t="shared" si="49"/>
        <v>0</v>
      </c>
      <c r="L37" s="380">
        <v>0</v>
      </c>
      <c r="M37" s="323">
        <f t="shared" si="50"/>
        <v>0</v>
      </c>
      <c r="N37" s="381">
        <v>0</v>
      </c>
      <c r="O37" s="323">
        <f t="shared" si="51"/>
        <v>0</v>
      </c>
    </row>
    <row r="38" spans="1:15">
      <c r="A38" s="497"/>
      <c r="B38" s="436" t="s">
        <v>164</v>
      </c>
      <c r="C38" s="436" t="s">
        <v>164</v>
      </c>
      <c r="D38" s="440">
        <v>0</v>
      </c>
      <c r="E38" s="440">
        <v>0</v>
      </c>
      <c r="F38" s="440">
        <v>0</v>
      </c>
      <c r="G38" s="440">
        <v>0</v>
      </c>
      <c r="H38" s="381">
        <v>0</v>
      </c>
      <c r="I38" s="323">
        <f t="shared" si="48"/>
        <v>0</v>
      </c>
      <c r="J38" s="380">
        <v>0</v>
      </c>
      <c r="K38" s="323">
        <f t="shared" si="49"/>
        <v>0</v>
      </c>
      <c r="L38" s="380">
        <v>0</v>
      </c>
      <c r="M38" s="323">
        <f t="shared" si="50"/>
        <v>0</v>
      </c>
      <c r="N38" s="381">
        <v>0</v>
      </c>
      <c r="O38" s="323">
        <f t="shared" si="51"/>
        <v>0</v>
      </c>
    </row>
    <row r="39" spans="1:15">
      <c r="A39" s="497"/>
      <c r="B39" s="436" t="s">
        <v>164</v>
      </c>
      <c r="C39" s="436" t="s">
        <v>164</v>
      </c>
      <c r="D39" s="440">
        <v>0</v>
      </c>
      <c r="E39" s="440">
        <v>0</v>
      </c>
      <c r="F39" s="440">
        <v>0</v>
      </c>
      <c r="G39" s="440">
        <v>0</v>
      </c>
      <c r="H39" s="381">
        <v>0</v>
      </c>
      <c r="I39" s="323">
        <f t="shared" si="48"/>
        <v>0</v>
      </c>
      <c r="J39" s="380">
        <v>0</v>
      </c>
      <c r="K39" s="323">
        <f t="shared" si="49"/>
        <v>0</v>
      </c>
      <c r="L39" s="380">
        <v>0</v>
      </c>
      <c r="M39" s="323">
        <f t="shared" si="50"/>
        <v>0</v>
      </c>
      <c r="N39" s="381">
        <v>0</v>
      </c>
      <c r="O39" s="323">
        <f t="shared" si="51"/>
        <v>0</v>
      </c>
    </row>
    <row r="40" spans="1:15">
      <c r="A40" s="497"/>
      <c r="B40" s="436" t="s">
        <v>164</v>
      </c>
      <c r="C40" s="436" t="s">
        <v>164</v>
      </c>
      <c r="D40" s="440">
        <v>0</v>
      </c>
      <c r="E40" s="440">
        <v>0</v>
      </c>
      <c r="F40" s="440">
        <v>0</v>
      </c>
      <c r="G40" s="440">
        <v>0</v>
      </c>
      <c r="H40" s="381">
        <v>0</v>
      </c>
      <c r="I40" s="323">
        <f t="shared" si="48"/>
        <v>0</v>
      </c>
      <c r="J40" s="380">
        <v>0</v>
      </c>
      <c r="K40" s="323">
        <f t="shared" si="49"/>
        <v>0</v>
      </c>
      <c r="L40" s="380">
        <v>0</v>
      </c>
      <c r="M40" s="323">
        <f t="shared" si="50"/>
        <v>0</v>
      </c>
      <c r="N40" s="381">
        <v>0</v>
      </c>
      <c r="O40" s="323">
        <f t="shared" si="51"/>
        <v>0</v>
      </c>
    </row>
    <row r="41" spans="1:15">
      <c r="A41" s="497"/>
      <c r="B41" s="436" t="s">
        <v>164</v>
      </c>
      <c r="C41" s="436" t="s">
        <v>164</v>
      </c>
      <c r="D41" s="440">
        <v>0</v>
      </c>
      <c r="E41" s="440">
        <v>0</v>
      </c>
      <c r="F41" s="440">
        <v>0</v>
      </c>
      <c r="G41" s="440">
        <v>0</v>
      </c>
      <c r="H41" s="381">
        <v>0</v>
      </c>
      <c r="I41" s="323">
        <f t="shared" si="48"/>
        <v>0</v>
      </c>
      <c r="J41" s="380">
        <v>0</v>
      </c>
      <c r="K41" s="323">
        <f t="shared" si="49"/>
        <v>0</v>
      </c>
      <c r="L41" s="380">
        <v>0</v>
      </c>
      <c r="M41" s="323">
        <f t="shared" si="50"/>
        <v>0</v>
      </c>
      <c r="N41" s="381">
        <v>0</v>
      </c>
      <c r="O41" s="323">
        <f t="shared" si="51"/>
        <v>0</v>
      </c>
    </row>
    <row r="42" spans="1:15">
      <c r="A42" s="497"/>
      <c r="B42" s="436" t="s">
        <v>164</v>
      </c>
      <c r="C42" s="436" t="s">
        <v>164</v>
      </c>
      <c r="D42" s="440">
        <v>0</v>
      </c>
      <c r="E42" s="440">
        <v>0</v>
      </c>
      <c r="F42" s="440">
        <v>0</v>
      </c>
      <c r="G42" s="440">
        <v>0</v>
      </c>
      <c r="H42" s="381">
        <v>0</v>
      </c>
      <c r="I42" s="323">
        <f t="shared" si="48"/>
        <v>0</v>
      </c>
      <c r="J42" s="380">
        <v>0</v>
      </c>
      <c r="K42" s="323">
        <f t="shared" si="49"/>
        <v>0</v>
      </c>
      <c r="L42" s="380">
        <v>0</v>
      </c>
      <c r="M42" s="323">
        <f t="shared" si="50"/>
        <v>0</v>
      </c>
      <c r="N42" s="381">
        <v>0</v>
      </c>
      <c r="O42" s="323">
        <f t="shared" si="51"/>
        <v>0</v>
      </c>
    </row>
    <row r="43" spans="1:15">
      <c r="A43" s="497"/>
      <c r="B43" s="436" t="s">
        <v>164</v>
      </c>
      <c r="C43" s="436" t="s">
        <v>164</v>
      </c>
      <c r="D43" s="440">
        <v>0</v>
      </c>
      <c r="E43" s="440">
        <v>0</v>
      </c>
      <c r="F43" s="440">
        <v>0</v>
      </c>
      <c r="G43" s="440">
        <v>0</v>
      </c>
      <c r="H43" s="381">
        <v>0</v>
      </c>
      <c r="I43" s="323">
        <f t="shared" si="48"/>
        <v>0</v>
      </c>
      <c r="J43" s="380">
        <v>0</v>
      </c>
      <c r="K43" s="323">
        <f t="shared" si="49"/>
        <v>0</v>
      </c>
      <c r="L43" s="380">
        <v>0</v>
      </c>
      <c r="M43" s="323">
        <f t="shared" si="50"/>
        <v>0</v>
      </c>
      <c r="N43" s="381">
        <v>0</v>
      </c>
      <c r="O43" s="323">
        <f t="shared" si="51"/>
        <v>0</v>
      </c>
    </row>
    <row r="44" spans="1:15">
      <c r="A44" s="497"/>
      <c r="B44" s="436" t="s">
        <v>164</v>
      </c>
      <c r="C44" s="436" t="s">
        <v>164</v>
      </c>
      <c r="D44" s="440">
        <v>0</v>
      </c>
      <c r="E44" s="440">
        <v>0</v>
      </c>
      <c r="F44" s="440">
        <v>0</v>
      </c>
      <c r="G44" s="440">
        <v>0</v>
      </c>
      <c r="H44" s="381">
        <v>0</v>
      </c>
      <c r="I44" s="323">
        <f t="shared" si="48"/>
        <v>0</v>
      </c>
      <c r="J44" s="380">
        <v>0</v>
      </c>
      <c r="K44" s="323">
        <f t="shared" si="49"/>
        <v>0</v>
      </c>
      <c r="L44" s="380">
        <v>0</v>
      </c>
      <c r="M44" s="323">
        <f t="shared" si="50"/>
        <v>0</v>
      </c>
      <c r="N44" s="381">
        <v>0</v>
      </c>
      <c r="O44" s="323">
        <f t="shared" si="51"/>
        <v>0</v>
      </c>
    </row>
    <row r="45" spans="1:15">
      <c r="A45" s="497"/>
      <c r="B45" s="436" t="s">
        <v>164</v>
      </c>
      <c r="C45" s="436" t="s">
        <v>164</v>
      </c>
      <c r="D45" s="440">
        <v>0</v>
      </c>
      <c r="E45" s="440">
        <v>0</v>
      </c>
      <c r="F45" s="440">
        <v>0</v>
      </c>
      <c r="G45" s="440">
        <v>0</v>
      </c>
      <c r="H45" s="381">
        <v>0</v>
      </c>
      <c r="I45" s="323">
        <f t="shared" si="48"/>
        <v>0</v>
      </c>
      <c r="J45" s="380">
        <v>0</v>
      </c>
      <c r="K45" s="323">
        <f t="shared" si="49"/>
        <v>0</v>
      </c>
      <c r="L45" s="380">
        <v>0</v>
      </c>
      <c r="M45" s="323">
        <f t="shared" si="50"/>
        <v>0</v>
      </c>
      <c r="N45" s="381">
        <v>0</v>
      </c>
      <c r="O45" s="323">
        <f t="shared" si="51"/>
        <v>0</v>
      </c>
    </row>
    <row r="46" spans="1:15">
      <c r="A46" s="497"/>
      <c r="B46" s="436" t="s">
        <v>164</v>
      </c>
      <c r="C46" s="436" t="s">
        <v>164</v>
      </c>
      <c r="D46" s="440">
        <v>0</v>
      </c>
      <c r="E46" s="440">
        <v>0</v>
      </c>
      <c r="F46" s="440">
        <v>0</v>
      </c>
      <c r="G46" s="440">
        <v>0</v>
      </c>
      <c r="H46" s="381">
        <v>0</v>
      </c>
      <c r="I46" s="323">
        <f t="shared" si="48"/>
        <v>0</v>
      </c>
      <c r="J46" s="380">
        <v>0</v>
      </c>
      <c r="K46" s="323">
        <f t="shared" si="49"/>
        <v>0</v>
      </c>
      <c r="L46" s="380">
        <v>0</v>
      </c>
      <c r="M46" s="323">
        <f t="shared" si="50"/>
        <v>0</v>
      </c>
      <c r="N46" s="381">
        <v>0</v>
      </c>
      <c r="O46" s="323">
        <f t="shared" si="51"/>
        <v>0</v>
      </c>
    </row>
    <row r="47" spans="1:15">
      <c r="A47" s="497"/>
      <c r="B47" s="436" t="s">
        <v>164</v>
      </c>
      <c r="C47" s="436" t="s">
        <v>164</v>
      </c>
      <c r="D47" s="440">
        <v>0</v>
      </c>
      <c r="E47" s="440">
        <v>0</v>
      </c>
      <c r="F47" s="440">
        <v>0</v>
      </c>
      <c r="G47" s="440">
        <v>0</v>
      </c>
      <c r="H47" s="381">
        <v>0</v>
      </c>
      <c r="I47" s="323">
        <f t="shared" si="48"/>
        <v>0</v>
      </c>
      <c r="J47" s="380">
        <v>0</v>
      </c>
      <c r="K47" s="323">
        <f t="shared" si="49"/>
        <v>0</v>
      </c>
      <c r="L47" s="380">
        <v>0</v>
      </c>
      <c r="M47" s="323">
        <f t="shared" si="50"/>
        <v>0</v>
      </c>
      <c r="N47" s="381">
        <v>0</v>
      </c>
      <c r="O47" s="323">
        <f t="shared" si="51"/>
        <v>0</v>
      </c>
    </row>
    <row r="48" spans="1:15">
      <c r="A48" s="497"/>
      <c r="B48" s="436" t="s">
        <v>164</v>
      </c>
      <c r="C48" s="436" t="s">
        <v>164</v>
      </c>
      <c r="D48" s="440">
        <v>0</v>
      </c>
      <c r="E48" s="440">
        <v>0</v>
      </c>
      <c r="F48" s="440">
        <v>0</v>
      </c>
      <c r="G48" s="440">
        <v>0</v>
      </c>
      <c r="H48" s="381">
        <v>0</v>
      </c>
      <c r="I48" s="323">
        <f t="shared" si="48"/>
        <v>0</v>
      </c>
      <c r="J48" s="380">
        <v>0</v>
      </c>
      <c r="K48" s="323">
        <f t="shared" si="49"/>
        <v>0</v>
      </c>
      <c r="L48" s="380">
        <v>0</v>
      </c>
      <c r="M48" s="323">
        <f t="shared" si="50"/>
        <v>0</v>
      </c>
      <c r="N48" s="381">
        <v>0</v>
      </c>
      <c r="O48" s="323">
        <f t="shared" si="51"/>
        <v>0</v>
      </c>
    </row>
    <row r="49" spans="1:15">
      <c r="A49" s="498"/>
      <c r="B49" s="437" t="s">
        <v>164</v>
      </c>
      <c r="C49" s="437" t="s">
        <v>164</v>
      </c>
      <c r="D49" s="442">
        <v>0</v>
      </c>
      <c r="E49" s="442">
        <v>0</v>
      </c>
      <c r="F49" s="442">
        <v>0</v>
      </c>
      <c r="G49" s="442">
        <v>0</v>
      </c>
      <c r="H49" s="461">
        <v>0</v>
      </c>
      <c r="I49" s="324">
        <f t="shared" si="48"/>
        <v>0</v>
      </c>
      <c r="J49" s="452">
        <v>0</v>
      </c>
      <c r="K49" s="324">
        <f t="shared" si="49"/>
        <v>0</v>
      </c>
      <c r="L49" s="452">
        <v>0</v>
      </c>
      <c r="M49" s="324">
        <f t="shared" si="50"/>
        <v>0</v>
      </c>
      <c r="N49" s="452">
        <v>0</v>
      </c>
      <c r="O49" s="324">
        <f t="shared" si="51"/>
        <v>0</v>
      </c>
    </row>
    <row r="50" spans="1:15">
      <c r="B50" s="466" t="s">
        <v>48</v>
      </c>
      <c r="C50" s="287"/>
      <c r="D50" s="287"/>
      <c r="E50" s="287"/>
      <c r="F50" s="287"/>
      <c r="G50" s="287"/>
      <c r="H50" s="286"/>
      <c r="I50" s="289">
        <f>SUM(I$30:I49)</f>
        <v>0</v>
      </c>
      <c r="J50" s="286"/>
      <c r="K50" s="289">
        <f>SUM(K$30:K49)</f>
        <v>0</v>
      </c>
      <c r="L50" s="286"/>
      <c r="M50" s="289">
        <f>SUM(M$30:M49)</f>
        <v>0</v>
      </c>
      <c r="N50" s="286"/>
      <c r="O50" s="289">
        <f>SUM(O$30:O49)</f>
        <v>0</v>
      </c>
    </row>
    <row r="51" spans="1:15"/>
    <row r="52" spans="1:15" ht="15" hidden="1" customHeight="1"/>
    <row r="53" spans="1:15" ht="15" hidden="1" customHeight="1"/>
    <row r="54" spans="1:15" ht="15" hidden="1" customHeight="1"/>
    <row r="55" spans="1:15" ht="15" hidden="1" customHeight="1"/>
    <row r="56" spans="1:15" hidden="1"/>
    <row r="57" spans="1:15" hidden="1"/>
    <row r="58" spans="1:15" hidden="1"/>
    <row r="59" spans="1:15" hidden="1"/>
    <row r="60" spans="1:15" hidden="1"/>
    <row r="61" spans="1:15" hidden="1"/>
    <row r="62" spans="1:15" hidden="1"/>
    <row r="63" spans="1:15" hidden="1"/>
    <row r="64" spans="1:15" hidden="1"/>
    <row r="65" hidden="1"/>
    <row r="66" hidden="1"/>
    <row r="67" hidden="1"/>
    <row r="68" hidden="1"/>
    <row r="69" hidden="1"/>
    <row r="70" hidden="1"/>
    <row r="71" hidden="1"/>
    <row r="72"/>
    <row r="73"/>
    <row r="74" hidden="1"/>
    <row r="75"/>
    <row r="76"/>
  </sheetData>
  <sheetProtection selectLockedCells="1"/>
  <mergeCells count="5">
    <mergeCell ref="A6:A25"/>
    <mergeCell ref="B2:L2"/>
    <mergeCell ref="A30:A49"/>
    <mergeCell ref="B28:O28"/>
    <mergeCell ref="B4:L4"/>
  </mergeCells>
  <pageMargins left="0.7" right="0.7" top="0.98" bottom="0.75" header="0.33" footer="0.3"/>
  <pageSetup orientation="portrait" horizontalDpi="300" verticalDpi="300" r:id="rId1"/>
  <ignoredErrors>
    <ignoredError sqref="J5" formula="1"/>
  </ignoredErrors>
  <extLst>
    <ext xmlns:x14="http://schemas.microsoft.com/office/spreadsheetml/2009/9/main" uri="{CCE6A557-97BC-4b89-ADB6-D9C93CAAB3DF}">
      <x14:dataValidations xmlns:xm="http://schemas.microsoft.com/office/excel/2006/main" count="1">
        <x14:dataValidation type="custom" allowBlank="1" showInputMessage="1" showErrorMessage="1" error="Please leave it blank and fill the following years._x000a__x000a_Hint: Do not fill grey cells." xr:uid="{00000000-0002-0000-0100-000000000000}">
          <x14:formula1>
            <xm:f>IF(L$5=START!$C$7,FALSE,TRUE)</xm:f>
          </x14:formula1>
          <xm:sqref>E6:E25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WVQ118"/>
  <sheetViews>
    <sheetView showGridLines="0" zoomScale="80" zoomScaleNormal="80" workbookViewId="0">
      <selection activeCell="B30" sqref="B30"/>
    </sheetView>
  </sheetViews>
  <sheetFormatPr defaultColWidth="0" defaultRowHeight="15" zeroHeight="1"/>
  <cols>
    <col min="1" max="1" width="93" customWidth="1"/>
    <col min="2" max="2" width="40.140625" customWidth="1"/>
    <col min="3" max="10" width="21.5703125" style="146" customWidth="1"/>
    <col min="11" max="11" width="5.28515625" style="135" customWidth="1"/>
    <col min="12" max="255" width="9.140625" style="146" hidden="1"/>
    <col min="256" max="256" width="37.28515625" style="146" hidden="1"/>
    <col min="257" max="257" width="11.85546875" style="146" hidden="1"/>
    <col min="258" max="258" width="23.5703125" style="146" hidden="1"/>
    <col min="259" max="259" width="19.28515625" style="146" hidden="1"/>
    <col min="260" max="260" width="18.7109375" style="146" hidden="1"/>
    <col min="261" max="261" width="20" style="146" hidden="1"/>
    <col min="262" max="262" width="5.85546875" style="146" hidden="1"/>
    <col min="263" max="263" width="18.42578125" style="146" hidden="1"/>
    <col min="264" max="511" width="9.140625" style="146" hidden="1"/>
    <col min="512" max="512" width="37.28515625" style="146" hidden="1"/>
    <col min="513" max="513" width="11.85546875" style="146" hidden="1"/>
    <col min="514" max="514" width="23.5703125" style="146" hidden="1"/>
    <col min="515" max="515" width="19.28515625" style="146" hidden="1"/>
    <col min="516" max="516" width="18.7109375" style="146" hidden="1"/>
    <col min="517" max="517" width="20" style="146" hidden="1"/>
    <col min="518" max="518" width="5.85546875" style="146" hidden="1"/>
    <col min="519" max="519" width="18.42578125" style="146" hidden="1"/>
    <col min="520" max="767" width="9.140625" style="146" hidden="1"/>
    <col min="768" max="768" width="37.28515625" style="146" hidden="1"/>
    <col min="769" max="769" width="11.85546875" style="146" hidden="1"/>
    <col min="770" max="770" width="23.5703125" style="146" hidden="1"/>
    <col min="771" max="771" width="19.28515625" style="146" hidden="1"/>
    <col min="772" max="772" width="18.7109375" style="146" hidden="1"/>
    <col min="773" max="773" width="20" style="146" hidden="1"/>
    <col min="774" max="774" width="5.85546875" style="146" hidden="1"/>
    <col min="775" max="775" width="18.42578125" style="146" hidden="1"/>
    <col min="776" max="1023" width="9.140625" style="146" hidden="1"/>
    <col min="1024" max="1024" width="37.28515625" style="146" hidden="1"/>
    <col min="1025" max="1025" width="11.85546875" style="146" hidden="1"/>
    <col min="1026" max="1026" width="23.5703125" style="146" hidden="1"/>
    <col min="1027" max="1027" width="19.28515625" style="146" hidden="1"/>
    <col min="1028" max="1028" width="18.7109375" style="146" hidden="1"/>
    <col min="1029" max="1029" width="20" style="146" hidden="1"/>
    <col min="1030" max="1030" width="5.85546875" style="146" hidden="1"/>
    <col min="1031" max="1031" width="18.42578125" style="146" hidden="1"/>
    <col min="1032" max="1279" width="9.140625" style="146" hidden="1"/>
    <col min="1280" max="1280" width="37.28515625" style="146" hidden="1"/>
    <col min="1281" max="1281" width="11.85546875" style="146" hidden="1"/>
    <col min="1282" max="1282" width="23.5703125" style="146" hidden="1"/>
    <col min="1283" max="1283" width="19.28515625" style="146" hidden="1"/>
    <col min="1284" max="1284" width="18.7109375" style="146" hidden="1"/>
    <col min="1285" max="1285" width="20" style="146" hidden="1"/>
    <col min="1286" max="1286" width="5.85546875" style="146" hidden="1"/>
    <col min="1287" max="1287" width="18.42578125" style="146" hidden="1"/>
    <col min="1288" max="1535" width="9.140625" style="146" hidden="1"/>
    <col min="1536" max="1536" width="37.28515625" style="146" hidden="1"/>
    <col min="1537" max="1537" width="11.85546875" style="146" hidden="1"/>
    <col min="1538" max="1538" width="23.5703125" style="146" hidden="1"/>
    <col min="1539" max="1539" width="19.28515625" style="146" hidden="1"/>
    <col min="1540" max="1540" width="18.7109375" style="146" hidden="1"/>
    <col min="1541" max="1541" width="20" style="146" hidden="1"/>
    <col min="1542" max="1542" width="5.85546875" style="146" hidden="1"/>
    <col min="1543" max="1543" width="18.42578125" style="146" hidden="1"/>
    <col min="1544" max="1791" width="9.140625" style="146" hidden="1"/>
    <col min="1792" max="1792" width="37.28515625" style="146" hidden="1"/>
    <col min="1793" max="1793" width="11.85546875" style="146" hidden="1"/>
    <col min="1794" max="1794" width="23.5703125" style="146" hidden="1"/>
    <col min="1795" max="1795" width="19.28515625" style="146" hidden="1"/>
    <col min="1796" max="1796" width="18.7109375" style="146" hidden="1"/>
    <col min="1797" max="1797" width="20" style="146" hidden="1"/>
    <col min="1798" max="1798" width="5.85546875" style="146" hidden="1"/>
    <col min="1799" max="1799" width="18.42578125" style="146" hidden="1"/>
    <col min="1800" max="2047" width="9.140625" style="146" hidden="1"/>
    <col min="2048" max="2048" width="37.28515625" style="146" hidden="1"/>
    <col min="2049" max="2049" width="11.85546875" style="146" hidden="1"/>
    <col min="2050" max="2050" width="23.5703125" style="146" hidden="1"/>
    <col min="2051" max="2051" width="19.28515625" style="146" hidden="1"/>
    <col min="2052" max="2052" width="18.7109375" style="146" hidden="1"/>
    <col min="2053" max="2053" width="20" style="146" hidden="1"/>
    <col min="2054" max="2054" width="5.85546875" style="146" hidden="1"/>
    <col min="2055" max="2055" width="18.42578125" style="146" hidden="1"/>
    <col min="2056" max="2303" width="9.140625" style="146" hidden="1"/>
    <col min="2304" max="2304" width="37.28515625" style="146" hidden="1"/>
    <col min="2305" max="2305" width="11.85546875" style="146" hidden="1"/>
    <col min="2306" max="2306" width="23.5703125" style="146" hidden="1"/>
    <col min="2307" max="2307" width="19.28515625" style="146" hidden="1"/>
    <col min="2308" max="2308" width="18.7109375" style="146" hidden="1"/>
    <col min="2309" max="2309" width="20" style="146" hidden="1"/>
    <col min="2310" max="2310" width="5.85546875" style="146" hidden="1"/>
    <col min="2311" max="2311" width="18.42578125" style="146" hidden="1"/>
    <col min="2312" max="2559" width="9.140625" style="146" hidden="1"/>
    <col min="2560" max="2560" width="37.28515625" style="146" hidden="1"/>
    <col min="2561" max="2561" width="11.85546875" style="146" hidden="1"/>
    <col min="2562" max="2562" width="23.5703125" style="146" hidden="1"/>
    <col min="2563" max="2563" width="19.28515625" style="146" hidden="1"/>
    <col min="2564" max="2564" width="18.7109375" style="146" hidden="1"/>
    <col min="2565" max="2565" width="20" style="146" hidden="1"/>
    <col min="2566" max="2566" width="5.85546875" style="146" hidden="1"/>
    <col min="2567" max="2567" width="18.42578125" style="146" hidden="1"/>
    <col min="2568" max="2815" width="9.140625" style="146" hidden="1"/>
    <col min="2816" max="2816" width="37.28515625" style="146" hidden="1"/>
    <col min="2817" max="2817" width="11.85546875" style="146" hidden="1"/>
    <col min="2818" max="2818" width="23.5703125" style="146" hidden="1"/>
    <col min="2819" max="2819" width="19.28515625" style="146" hidden="1"/>
    <col min="2820" max="2820" width="18.7109375" style="146" hidden="1"/>
    <col min="2821" max="2821" width="20" style="146" hidden="1"/>
    <col min="2822" max="2822" width="5.85546875" style="146" hidden="1"/>
    <col min="2823" max="2823" width="18.42578125" style="146" hidden="1"/>
    <col min="2824" max="3071" width="9.140625" style="146" hidden="1"/>
    <col min="3072" max="3072" width="37.28515625" style="146" hidden="1"/>
    <col min="3073" max="3073" width="11.85546875" style="146" hidden="1"/>
    <col min="3074" max="3074" width="23.5703125" style="146" hidden="1"/>
    <col min="3075" max="3075" width="19.28515625" style="146" hidden="1"/>
    <col min="3076" max="3076" width="18.7109375" style="146" hidden="1"/>
    <col min="3077" max="3077" width="20" style="146" hidden="1"/>
    <col min="3078" max="3078" width="5.85546875" style="146" hidden="1"/>
    <col min="3079" max="3079" width="18.42578125" style="146" hidden="1"/>
    <col min="3080" max="3327" width="9.140625" style="146" hidden="1"/>
    <col min="3328" max="3328" width="37.28515625" style="146" hidden="1"/>
    <col min="3329" max="3329" width="11.85546875" style="146" hidden="1"/>
    <col min="3330" max="3330" width="23.5703125" style="146" hidden="1"/>
    <col min="3331" max="3331" width="19.28515625" style="146" hidden="1"/>
    <col min="3332" max="3332" width="18.7109375" style="146" hidden="1"/>
    <col min="3333" max="3333" width="20" style="146" hidden="1"/>
    <col min="3334" max="3334" width="5.85546875" style="146" hidden="1"/>
    <col min="3335" max="3335" width="18.42578125" style="146" hidden="1"/>
    <col min="3336" max="3583" width="9.140625" style="146" hidden="1"/>
    <col min="3584" max="3584" width="37.28515625" style="146" hidden="1"/>
    <col min="3585" max="3585" width="11.85546875" style="146" hidden="1"/>
    <col min="3586" max="3586" width="23.5703125" style="146" hidden="1"/>
    <col min="3587" max="3587" width="19.28515625" style="146" hidden="1"/>
    <col min="3588" max="3588" width="18.7109375" style="146" hidden="1"/>
    <col min="3589" max="3589" width="20" style="146" hidden="1"/>
    <col min="3590" max="3590" width="5.85546875" style="146" hidden="1"/>
    <col min="3591" max="3591" width="18.42578125" style="146" hidden="1"/>
    <col min="3592" max="3839" width="9.140625" style="146" hidden="1"/>
    <col min="3840" max="3840" width="37.28515625" style="146" hidden="1"/>
    <col min="3841" max="3841" width="11.85546875" style="146" hidden="1"/>
    <col min="3842" max="3842" width="23.5703125" style="146" hidden="1"/>
    <col min="3843" max="3843" width="19.28515625" style="146" hidden="1"/>
    <col min="3844" max="3844" width="18.7109375" style="146" hidden="1"/>
    <col min="3845" max="3845" width="20" style="146" hidden="1"/>
    <col min="3846" max="3846" width="5.85546875" style="146" hidden="1"/>
    <col min="3847" max="3847" width="18.42578125" style="146" hidden="1"/>
    <col min="3848" max="4095" width="9.140625" style="146" hidden="1"/>
    <col min="4096" max="4096" width="37.28515625" style="146" hidden="1"/>
    <col min="4097" max="4097" width="11.85546875" style="146" hidden="1"/>
    <col min="4098" max="4098" width="23.5703125" style="146" hidden="1"/>
    <col min="4099" max="4099" width="19.28515625" style="146" hidden="1"/>
    <col min="4100" max="4100" width="18.7109375" style="146" hidden="1"/>
    <col min="4101" max="4101" width="20" style="146" hidden="1"/>
    <col min="4102" max="4102" width="5.85546875" style="146" hidden="1"/>
    <col min="4103" max="4103" width="18.42578125" style="146" hidden="1"/>
    <col min="4104" max="4351" width="9.140625" style="146" hidden="1"/>
    <col min="4352" max="4352" width="37.28515625" style="146" hidden="1"/>
    <col min="4353" max="4353" width="11.85546875" style="146" hidden="1"/>
    <col min="4354" max="4354" width="23.5703125" style="146" hidden="1"/>
    <col min="4355" max="4355" width="19.28515625" style="146" hidden="1"/>
    <col min="4356" max="4356" width="18.7109375" style="146" hidden="1"/>
    <col min="4357" max="4357" width="20" style="146" hidden="1"/>
    <col min="4358" max="4358" width="5.85546875" style="146" hidden="1"/>
    <col min="4359" max="4359" width="18.42578125" style="146" hidden="1"/>
    <col min="4360" max="4607" width="9.140625" style="146" hidden="1"/>
    <col min="4608" max="4608" width="37.28515625" style="146" hidden="1"/>
    <col min="4609" max="4609" width="11.85546875" style="146" hidden="1"/>
    <col min="4610" max="4610" width="23.5703125" style="146" hidden="1"/>
    <col min="4611" max="4611" width="19.28515625" style="146" hidden="1"/>
    <col min="4612" max="4612" width="18.7109375" style="146" hidden="1"/>
    <col min="4613" max="4613" width="20" style="146" hidden="1"/>
    <col min="4614" max="4614" width="5.85546875" style="146" hidden="1"/>
    <col min="4615" max="4615" width="18.42578125" style="146" hidden="1"/>
    <col min="4616" max="4863" width="9.140625" style="146" hidden="1"/>
    <col min="4864" max="4864" width="37.28515625" style="146" hidden="1"/>
    <col min="4865" max="4865" width="11.85546875" style="146" hidden="1"/>
    <col min="4866" max="4866" width="23.5703125" style="146" hidden="1"/>
    <col min="4867" max="4867" width="19.28515625" style="146" hidden="1"/>
    <col min="4868" max="4868" width="18.7109375" style="146" hidden="1"/>
    <col min="4869" max="4869" width="20" style="146" hidden="1"/>
    <col min="4870" max="4870" width="5.85546875" style="146" hidden="1"/>
    <col min="4871" max="4871" width="18.42578125" style="146" hidden="1"/>
    <col min="4872" max="5119" width="9.140625" style="146" hidden="1"/>
    <col min="5120" max="5120" width="37.28515625" style="146" hidden="1"/>
    <col min="5121" max="5121" width="11.85546875" style="146" hidden="1"/>
    <col min="5122" max="5122" width="23.5703125" style="146" hidden="1"/>
    <col min="5123" max="5123" width="19.28515625" style="146" hidden="1"/>
    <col min="5124" max="5124" width="18.7109375" style="146" hidden="1"/>
    <col min="5125" max="5125" width="20" style="146" hidden="1"/>
    <col min="5126" max="5126" width="5.85546875" style="146" hidden="1"/>
    <col min="5127" max="5127" width="18.42578125" style="146" hidden="1"/>
    <col min="5128" max="5375" width="9.140625" style="146" hidden="1"/>
    <col min="5376" max="5376" width="37.28515625" style="146" hidden="1"/>
    <col min="5377" max="5377" width="11.85546875" style="146" hidden="1"/>
    <col min="5378" max="5378" width="23.5703125" style="146" hidden="1"/>
    <col min="5379" max="5379" width="19.28515625" style="146" hidden="1"/>
    <col min="5380" max="5380" width="18.7109375" style="146" hidden="1"/>
    <col min="5381" max="5381" width="20" style="146" hidden="1"/>
    <col min="5382" max="5382" width="5.85546875" style="146" hidden="1"/>
    <col min="5383" max="5383" width="18.42578125" style="146" hidden="1"/>
    <col min="5384" max="5631" width="9.140625" style="146" hidden="1"/>
    <col min="5632" max="5632" width="37.28515625" style="146" hidden="1"/>
    <col min="5633" max="5633" width="11.85546875" style="146" hidden="1"/>
    <col min="5634" max="5634" width="23.5703125" style="146" hidden="1"/>
    <col min="5635" max="5635" width="19.28515625" style="146" hidden="1"/>
    <col min="5636" max="5636" width="18.7109375" style="146" hidden="1"/>
    <col min="5637" max="5637" width="20" style="146" hidden="1"/>
    <col min="5638" max="5638" width="5.85546875" style="146" hidden="1"/>
    <col min="5639" max="5639" width="18.42578125" style="146" hidden="1"/>
    <col min="5640" max="5887" width="9.140625" style="146" hidden="1"/>
    <col min="5888" max="5888" width="37.28515625" style="146" hidden="1"/>
    <col min="5889" max="5889" width="11.85546875" style="146" hidden="1"/>
    <col min="5890" max="5890" width="23.5703125" style="146" hidden="1"/>
    <col min="5891" max="5891" width="19.28515625" style="146" hidden="1"/>
    <col min="5892" max="5892" width="18.7109375" style="146" hidden="1"/>
    <col min="5893" max="5893" width="20" style="146" hidden="1"/>
    <col min="5894" max="5894" width="5.85546875" style="146" hidden="1"/>
    <col min="5895" max="5895" width="18.42578125" style="146" hidden="1"/>
    <col min="5896" max="6143" width="9.140625" style="146" hidden="1"/>
    <col min="6144" max="6144" width="37.28515625" style="146" hidden="1"/>
    <col min="6145" max="6145" width="11.85546875" style="146" hidden="1"/>
    <col min="6146" max="6146" width="23.5703125" style="146" hidden="1"/>
    <col min="6147" max="6147" width="19.28515625" style="146" hidden="1"/>
    <col min="6148" max="6148" width="18.7109375" style="146" hidden="1"/>
    <col min="6149" max="6149" width="20" style="146" hidden="1"/>
    <col min="6150" max="6150" width="5.85546875" style="146" hidden="1"/>
    <col min="6151" max="6151" width="18.42578125" style="146" hidden="1"/>
    <col min="6152" max="6399" width="9.140625" style="146" hidden="1"/>
    <col min="6400" max="6400" width="37.28515625" style="146" hidden="1"/>
    <col min="6401" max="6401" width="11.85546875" style="146" hidden="1"/>
    <col min="6402" max="6402" width="23.5703125" style="146" hidden="1"/>
    <col min="6403" max="6403" width="19.28515625" style="146" hidden="1"/>
    <col min="6404" max="6404" width="18.7109375" style="146" hidden="1"/>
    <col min="6405" max="6405" width="20" style="146" hidden="1"/>
    <col min="6406" max="6406" width="5.85546875" style="146" hidden="1"/>
    <col min="6407" max="6407" width="18.42578125" style="146" hidden="1"/>
    <col min="6408" max="6655" width="9.140625" style="146" hidden="1"/>
    <col min="6656" max="6656" width="37.28515625" style="146" hidden="1"/>
    <col min="6657" max="6657" width="11.85546875" style="146" hidden="1"/>
    <col min="6658" max="6658" width="23.5703125" style="146" hidden="1"/>
    <col min="6659" max="6659" width="19.28515625" style="146" hidden="1"/>
    <col min="6660" max="6660" width="18.7109375" style="146" hidden="1"/>
    <col min="6661" max="6661" width="20" style="146" hidden="1"/>
    <col min="6662" max="6662" width="5.85546875" style="146" hidden="1"/>
    <col min="6663" max="6663" width="18.42578125" style="146" hidden="1"/>
    <col min="6664" max="6911" width="9.140625" style="146" hidden="1"/>
    <col min="6912" max="6912" width="37.28515625" style="146" hidden="1"/>
    <col min="6913" max="6913" width="11.85546875" style="146" hidden="1"/>
    <col min="6914" max="6914" width="23.5703125" style="146" hidden="1"/>
    <col min="6915" max="6915" width="19.28515625" style="146" hidden="1"/>
    <col min="6916" max="6916" width="18.7109375" style="146" hidden="1"/>
    <col min="6917" max="6917" width="20" style="146" hidden="1"/>
    <col min="6918" max="6918" width="5.85546875" style="146" hidden="1"/>
    <col min="6919" max="6919" width="18.42578125" style="146" hidden="1"/>
    <col min="6920" max="7167" width="9.140625" style="146" hidden="1"/>
    <col min="7168" max="7168" width="37.28515625" style="146" hidden="1"/>
    <col min="7169" max="7169" width="11.85546875" style="146" hidden="1"/>
    <col min="7170" max="7170" width="23.5703125" style="146" hidden="1"/>
    <col min="7171" max="7171" width="19.28515625" style="146" hidden="1"/>
    <col min="7172" max="7172" width="18.7109375" style="146" hidden="1"/>
    <col min="7173" max="7173" width="20" style="146" hidden="1"/>
    <col min="7174" max="7174" width="5.85546875" style="146" hidden="1"/>
    <col min="7175" max="7175" width="18.42578125" style="146" hidden="1"/>
    <col min="7176" max="7423" width="9.140625" style="146" hidden="1"/>
    <col min="7424" max="7424" width="37.28515625" style="146" hidden="1"/>
    <col min="7425" max="7425" width="11.85546875" style="146" hidden="1"/>
    <col min="7426" max="7426" width="23.5703125" style="146" hidden="1"/>
    <col min="7427" max="7427" width="19.28515625" style="146" hidden="1"/>
    <col min="7428" max="7428" width="18.7109375" style="146" hidden="1"/>
    <col min="7429" max="7429" width="20" style="146" hidden="1"/>
    <col min="7430" max="7430" width="5.85546875" style="146" hidden="1"/>
    <col min="7431" max="7431" width="18.42578125" style="146" hidden="1"/>
    <col min="7432" max="7679" width="9.140625" style="146" hidden="1"/>
    <col min="7680" max="7680" width="37.28515625" style="146" hidden="1"/>
    <col min="7681" max="7681" width="11.85546875" style="146" hidden="1"/>
    <col min="7682" max="7682" width="23.5703125" style="146" hidden="1"/>
    <col min="7683" max="7683" width="19.28515625" style="146" hidden="1"/>
    <col min="7684" max="7684" width="18.7109375" style="146" hidden="1"/>
    <col min="7685" max="7685" width="20" style="146" hidden="1"/>
    <col min="7686" max="7686" width="5.85546875" style="146" hidden="1"/>
    <col min="7687" max="7687" width="18.42578125" style="146" hidden="1"/>
    <col min="7688" max="7935" width="9.140625" style="146" hidden="1"/>
    <col min="7936" max="7936" width="37.28515625" style="146" hidden="1"/>
    <col min="7937" max="7937" width="11.85546875" style="146" hidden="1"/>
    <col min="7938" max="7938" width="23.5703125" style="146" hidden="1"/>
    <col min="7939" max="7939" width="19.28515625" style="146" hidden="1"/>
    <col min="7940" max="7940" width="18.7109375" style="146" hidden="1"/>
    <col min="7941" max="7941" width="20" style="146" hidden="1"/>
    <col min="7942" max="7942" width="5.85546875" style="146" hidden="1"/>
    <col min="7943" max="7943" width="18.42578125" style="146" hidden="1"/>
    <col min="7944" max="8191" width="9.140625" style="146" hidden="1"/>
    <col min="8192" max="8192" width="37.28515625" style="146" hidden="1"/>
    <col min="8193" max="8193" width="11.85546875" style="146" hidden="1"/>
    <col min="8194" max="8194" width="23.5703125" style="146" hidden="1"/>
    <col min="8195" max="8195" width="19.28515625" style="146" hidden="1"/>
    <col min="8196" max="8196" width="18.7109375" style="146" hidden="1"/>
    <col min="8197" max="8197" width="20" style="146" hidden="1"/>
    <col min="8198" max="8198" width="5.85546875" style="146" hidden="1"/>
    <col min="8199" max="8199" width="18.42578125" style="146" hidden="1"/>
    <col min="8200" max="8447" width="9.140625" style="146" hidden="1"/>
    <col min="8448" max="8448" width="37.28515625" style="146" hidden="1"/>
    <col min="8449" max="8449" width="11.85546875" style="146" hidden="1"/>
    <col min="8450" max="8450" width="23.5703125" style="146" hidden="1"/>
    <col min="8451" max="8451" width="19.28515625" style="146" hidden="1"/>
    <col min="8452" max="8452" width="18.7109375" style="146" hidden="1"/>
    <col min="8453" max="8453" width="20" style="146" hidden="1"/>
    <col min="8454" max="8454" width="5.85546875" style="146" hidden="1"/>
    <col min="8455" max="8455" width="18.42578125" style="146" hidden="1"/>
    <col min="8456" max="8703" width="9.140625" style="146" hidden="1"/>
    <col min="8704" max="8704" width="37.28515625" style="146" hidden="1"/>
    <col min="8705" max="8705" width="11.85546875" style="146" hidden="1"/>
    <col min="8706" max="8706" width="23.5703125" style="146" hidden="1"/>
    <col min="8707" max="8707" width="19.28515625" style="146" hidden="1"/>
    <col min="8708" max="8708" width="18.7109375" style="146" hidden="1"/>
    <col min="8709" max="8709" width="20" style="146" hidden="1"/>
    <col min="8710" max="8710" width="5.85546875" style="146" hidden="1"/>
    <col min="8711" max="8711" width="18.42578125" style="146" hidden="1"/>
    <col min="8712" max="8959" width="9.140625" style="146" hidden="1"/>
    <col min="8960" max="8960" width="37.28515625" style="146" hidden="1"/>
    <col min="8961" max="8961" width="11.85546875" style="146" hidden="1"/>
    <col min="8962" max="8962" width="23.5703125" style="146" hidden="1"/>
    <col min="8963" max="8963" width="19.28515625" style="146" hidden="1"/>
    <col min="8964" max="8964" width="18.7109375" style="146" hidden="1"/>
    <col min="8965" max="8965" width="20" style="146" hidden="1"/>
    <col min="8966" max="8966" width="5.85546875" style="146" hidden="1"/>
    <col min="8967" max="8967" width="18.42578125" style="146" hidden="1"/>
    <col min="8968" max="9215" width="9.140625" style="146" hidden="1"/>
    <col min="9216" max="9216" width="37.28515625" style="146" hidden="1"/>
    <col min="9217" max="9217" width="11.85546875" style="146" hidden="1"/>
    <col min="9218" max="9218" width="23.5703125" style="146" hidden="1"/>
    <col min="9219" max="9219" width="19.28515625" style="146" hidden="1"/>
    <col min="9220" max="9220" width="18.7109375" style="146" hidden="1"/>
    <col min="9221" max="9221" width="20" style="146" hidden="1"/>
    <col min="9222" max="9222" width="5.85546875" style="146" hidden="1"/>
    <col min="9223" max="9223" width="18.42578125" style="146" hidden="1"/>
    <col min="9224" max="9471" width="9.140625" style="146" hidden="1"/>
    <col min="9472" max="9472" width="37.28515625" style="146" hidden="1"/>
    <col min="9473" max="9473" width="11.85546875" style="146" hidden="1"/>
    <col min="9474" max="9474" width="23.5703125" style="146" hidden="1"/>
    <col min="9475" max="9475" width="19.28515625" style="146" hidden="1"/>
    <col min="9476" max="9476" width="18.7109375" style="146" hidden="1"/>
    <col min="9477" max="9477" width="20" style="146" hidden="1"/>
    <col min="9478" max="9478" width="5.85546875" style="146" hidden="1"/>
    <col min="9479" max="9479" width="18.42578125" style="146" hidden="1"/>
    <col min="9480" max="9727" width="9.140625" style="146" hidden="1"/>
    <col min="9728" max="9728" width="37.28515625" style="146" hidden="1"/>
    <col min="9729" max="9729" width="11.85546875" style="146" hidden="1"/>
    <col min="9730" max="9730" width="23.5703125" style="146" hidden="1"/>
    <col min="9731" max="9731" width="19.28515625" style="146" hidden="1"/>
    <col min="9732" max="9732" width="18.7109375" style="146" hidden="1"/>
    <col min="9733" max="9733" width="20" style="146" hidden="1"/>
    <col min="9734" max="9734" width="5.85546875" style="146" hidden="1"/>
    <col min="9735" max="9735" width="18.42578125" style="146" hidden="1"/>
    <col min="9736" max="9983" width="9.140625" style="146" hidden="1"/>
    <col min="9984" max="9984" width="37.28515625" style="146" hidden="1"/>
    <col min="9985" max="9985" width="11.85546875" style="146" hidden="1"/>
    <col min="9986" max="9986" width="23.5703125" style="146" hidden="1"/>
    <col min="9987" max="9987" width="19.28515625" style="146" hidden="1"/>
    <col min="9988" max="9988" width="18.7109375" style="146" hidden="1"/>
    <col min="9989" max="9989" width="20" style="146" hidden="1"/>
    <col min="9990" max="9990" width="5.85546875" style="146" hidden="1"/>
    <col min="9991" max="9991" width="18.42578125" style="146" hidden="1"/>
    <col min="9992" max="10239" width="9.140625" style="146" hidden="1"/>
    <col min="10240" max="10240" width="37.28515625" style="146" hidden="1"/>
    <col min="10241" max="10241" width="11.85546875" style="146" hidden="1"/>
    <col min="10242" max="10242" width="23.5703125" style="146" hidden="1"/>
    <col min="10243" max="10243" width="19.28515625" style="146" hidden="1"/>
    <col min="10244" max="10244" width="18.7109375" style="146" hidden="1"/>
    <col min="10245" max="10245" width="20" style="146" hidden="1"/>
    <col min="10246" max="10246" width="5.85546875" style="146" hidden="1"/>
    <col min="10247" max="10247" width="18.42578125" style="146" hidden="1"/>
    <col min="10248" max="10495" width="9.140625" style="146" hidden="1"/>
    <col min="10496" max="10496" width="37.28515625" style="146" hidden="1"/>
    <col min="10497" max="10497" width="11.85546875" style="146" hidden="1"/>
    <col min="10498" max="10498" width="23.5703125" style="146" hidden="1"/>
    <col min="10499" max="10499" width="19.28515625" style="146" hidden="1"/>
    <col min="10500" max="10500" width="18.7109375" style="146" hidden="1"/>
    <col min="10501" max="10501" width="20" style="146" hidden="1"/>
    <col min="10502" max="10502" width="5.85546875" style="146" hidden="1"/>
    <col min="10503" max="10503" width="18.42578125" style="146" hidden="1"/>
    <col min="10504" max="10751" width="9.140625" style="146" hidden="1"/>
    <col min="10752" max="10752" width="37.28515625" style="146" hidden="1"/>
    <col min="10753" max="10753" width="11.85546875" style="146" hidden="1"/>
    <col min="10754" max="10754" width="23.5703125" style="146" hidden="1"/>
    <col min="10755" max="10755" width="19.28515625" style="146" hidden="1"/>
    <col min="10756" max="10756" width="18.7109375" style="146" hidden="1"/>
    <col min="10757" max="10757" width="20" style="146" hidden="1"/>
    <col min="10758" max="10758" width="5.85546875" style="146" hidden="1"/>
    <col min="10759" max="10759" width="18.42578125" style="146" hidden="1"/>
    <col min="10760" max="11007" width="9.140625" style="146" hidden="1"/>
    <col min="11008" max="11008" width="37.28515625" style="146" hidden="1"/>
    <col min="11009" max="11009" width="11.85546875" style="146" hidden="1"/>
    <col min="11010" max="11010" width="23.5703125" style="146" hidden="1"/>
    <col min="11011" max="11011" width="19.28515625" style="146" hidden="1"/>
    <col min="11012" max="11012" width="18.7109375" style="146" hidden="1"/>
    <col min="11013" max="11013" width="20" style="146" hidden="1"/>
    <col min="11014" max="11014" width="5.85546875" style="146" hidden="1"/>
    <col min="11015" max="11015" width="18.42578125" style="146" hidden="1"/>
    <col min="11016" max="11263" width="9.140625" style="146" hidden="1"/>
    <col min="11264" max="11264" width="37.28515625" style="146" hidden="1"/>
    <col min="11265" max="11265" width="11.85546875" style="146" hidden="1"/>
    <col min="11266" max="11266" width="23.5703125" style="146" hidden="1"/>
    <col min="11267" max="11267" width="19.28515625" style="146" hidden="1"/>
    <col min="11268" max="11268" width="18.7109375" style="146" hidden="1"/>
    <col min="11269" max="11269" width="20" style="146" hidden="1"/>
    <col min="11270" max="11270" width="5.85546875" style="146" hidden="1"/>
    <col min="11271" max="11271" width="18.42578125" style="146" hidden="1"/>
    <col min="11272" max="11519" width="9.140625" style="146" hidden="1"/>
    <col min="11520" max="11520" width="37.28515625" style="146" hidden="1"/>
    <col min="11521" max="11521" width="11.85546875" style="146" hidden="1"/>
    <col min="11522" max="11522" width="23.5703125" style="146" hidden="1"/>
    <col min="11523" max="11523" width="19.28515625" style="146" hidden="1"/>
    <col min="11524" max="11524" width="18.7109375" style="146" hidden="1"/>
    <col min="11525" max="11525" width="20" style="146" hidden="1"/>
    <col min="11526" max="11526" width="5.85546875" style="146" hidden="1"/>
    <col min="11527" max="11527" width="18.42578125" style="146" hidden="1"/>
    <col min="11528" max="11775" width="9.140625" style="146" hidden="1"/>
    <col min="11776" max="11776" width="37.28515625" style="146" hidden="1"/>
    <col min="11777" max="11777" width="11.85546875" style="146" hidden="1"/>
    <col min="11778" max="11778" width="23.5703125" style="146" hidden="1"/>
    <col min="11779" max="11779" width="19.28515625" style="146" hidden="1"/>
    <col min="11780" max="11780" width="18.7109375" style="146" hidden="1"/>
    <col min="11781" max="11781" width="20" style="146" hidden="1"/>
    <col min="11782" max="11782" width="5.85546875" style="146" hidden="1"/>
    <col min="11783" max="11783" width="18.42578125" style="146" hidden="1"/>
    <col min="11784" max="12031" width="9.140625" style="146" hidden="1"/>
    <col min="12032" max="12032" width="37.28515625" style="146" hidden="1"/>
    <col min="12033" max="12033" width="11.85546875" style="146" hidden="1"/>
    <col min="12034" max="12034" width="23.5703125" style="146" hidden="1"/>
    <col min="12035" max="12035" width="19.28515625" style="146" hidden="1"/>
    <col min="12036" max="12036" width="18.7109375" style="146" hidden="1"/>
    <col min="12037" max="12037" width="20" style="146" hidden="1"/>
    <col min="12038" max="12038" width="5.85546875" style="146" hidden="1"/>
    <col min="12039" max="12039" width="18.42578125" style="146" hidden="1"/>
    <col min="12040" max="12287" width="9.140625" style="146" hidden="1"/>
    <col min="12288" max="12288" width="37.28515625" style="146" hidden="1"/>
    <col min="12289" max="12289" width="11.85546875" style="146" hidden="1"/>
    <col min="12290" max="12290" width="23.5703125" style="146" hidden="1"/>
    <col min="12291" max="12291" width="19.28515625" style="146" hidden="1"/>
    <col min="12292" max="12292" width="18.7109375" style="146" hidden="1"/>
    <col min="12293" max="12293" width="20" style="146" hidden="1"/>
    <col min="12294" max="12294" width="5.85546875" style="146" hidden="1"/>
    <col min="12295" max="12295" width="18.42578125" style="146" hidden="1"/>
    <col min="12296" max="12543" width="9.140625" style="146" hidden="1"/>
    <col min="12544" max="12544" width="37.28515625" style="146" hidden="1"/>
    <col min="12545" max="12545" width="11.85546875" style="146" hidden="1"/>
    <col min="12546" max="12546" width="23.5703125" style="146" hidden="1"/>
    <col min="12547" max="12547" width="19.28515625" style="146" hidden="1"/>
    <col min="12548" max="12548" width="18.7109375" style="146" hidden="1"/>
    <col min="12549" max="12549" width="20" style="146" hidden="1"/>
    <col min="12550" max="12550" width="5.85546875" style="146" hidden="1"/>
    <col min="12551" max="12551" width="18.42578125" style="146" hidden="1"/>
    <col min="12552" max="12799" width="9.140625" style="146" hidden="1"/>
    <col min="12800" max="12800" width="37.28515625" style="146" hidden="1"/>
    <col min="12801" max="12801" width="11.85546875" style="146" hidden="1"/>
    <col min="12802" max="12802" width="23.5703125" style="146" hidden="1"/>
    <col min="12803" max="12803" width="19.28515625" style="146" hidden="1"/>
    <col min="12804" max="12804" width="18.7109375" style="146" hidden="1"/>
    <col min="12805" max="12805" width="20" style="146" hidden="1"/>
    <col min="12806" max="12806" width="5.85546875" style="146" hidden="1"/>
    <col min="12807" max="12807" width="18.42578125" style="146" hidden="1"/>
    <col min="12808" max="13055" width="9.140625" style="146" hidden="1"/>
    <col min="13056" max="13056" width="37.28515625" style="146" hidden="1"/>
    <col min="13057" max="13057" width="11.85546875" style="146" hidden="1"/>
    <col min="13058" max="13058" width="23.5703125" style="146" hidden="1"/>
    <col min="13059" max="13059" width="19.28515625" style="146" hidden="1"/>
    <col min="13060" max="13060" width="18.7109375" style="146" hidden="1"/>
    <col min="13061" max="13061" width="20" style="146" hidden="1"/>
    <col min="13062" max="13062" width="5.85546875" style="146" hidden="1"/>
    <col min="13063" max="13063" width="18.42578125" style="146" hidden="1"/>
    <col min="13064" max="13311" width="9.140625" style="146" hidden="1"/>
    <col min="13312" max="13312" width="37.28515625" style="146" hidden="1"/>
    <col min="13313" max="13313" width="11.85546875" style="146" hidden="1"/>
    <col min="13314" max="13314" width="23.5703125" style="146" hidden="1"/>
    <col min="13315" max="13315" width="19.28515625" style="146" hidden="1"/>
    <col min="13316" max="13316" width="18.7109375" style="146" hidden="1"/>
    <col min="13317" max="13317" width="20" style="146" hidden="1"/>
    <col min="13318" max="13318" width="5.85546875" style="146" hidden="1"/>
    <col min="13319" max="13319" width="18.42578125" style="146" hidden="1"/>
    <col min="13320" max="13567" width="9.140625" style="146" hidden="1"/>
    <col min="13568" max="13568" width="37.28515625" style="146" hidden="1"/>
    <col min="13569" max="13569" width="11.85546875" style="146" hidden="1"/>
    <col min="13570" max="13570" width="23.5703125" style="146" hidden="1"/>
    <col min="13571" max="13571" width="19.28515625" style="146" hidden="1"/>
    <col min="13572" max="13572" width="18.7109375" style="146" hidden="1"/>
    <col min="13573" max="13573" width="20" style="146" hidden="1"/>
    <col min="13574" max="13574" width="5.85546875" style="146" hidden="1"/>
    <col min="13575" max="13575" width="18.42578125" style="146" hidden="1"/>
    <col min="13576" max="13823" width="9.140625" style="146" hidden="1"/>
    <col min="13824" max="13824" width="37.28515625" style="146" hidden="1"/>
    <col min="13825" max="13825" width="11.85546875" style="146" hidden="1"/>
    <col min="13826" max="13826" width="23.5703125" style="146" hidden="1"/>
    <col min="13827" max="13827" width="19.28515625" style="146" hidden="1"/>
    <col min="13828" max="13828" width="18.7109375" style="146" hidden="1"/>
    <col min="13829" max="13829" width="20" style="146" hidden="1"/>
    <col min="13830" max="13830" width="5.85546875" style="146" hidden="1"/>
    <col min="13831" max="13831" width="18.42578125" style="146" hidden="1"/>
    <col min="13832" max="14079" width="9.140625" style="146" hidden="1"/>
    <col min="14080" max="14080" width="37.28515625" style="146" hidden="1"/>
    <col min="14081" max="14081" width="11.85546875" style="146" hidden="1"/>
    <col min="14082" max="14082" width="23.5703125" style="146" hidden="1"/>
    <col min="14083" max="14083" width="19.28515625" style="146" hidden="1"/>
    <col min="14084" max="14084" width="18.7109375" style="146" hidden="1"/>
    <col min="14085" max="14085" width="20" style="146" hidden="1"/>
    <col min="14086" max="14086" width="5.85546875" style="146" hidden="1"/>
    <col min="14087" max="14087" width="18.42578125" style="146" hidden="1"/>
    <col min="14088" max="14335" width="9.140625" style="146" hidden="1"/>
    <col min="14336" max="14336" width="37.28515625" style="146" hidden="1"/>
    <col min="14337" max="14337" width="11.85546875" style="146" hidden="1"/>
    <col min="14338" max="14338" width="23.5703125" style="146" hidden="1"/>
    <col min="14339" max="14339" width="19.28515625" style="146" hidden="1"/>
    <col min="14340" max="14340" width="18.7109375" style="146" hidden="1"/>
    <col min="14341" max="14341" width="20" style="146" hidden="1"/>
    <col min="14342" max="14342" width="5.85546875" style="146" hidden="1"/>
    <col min="14343" max="14343" width="18.42578125" style="146" hidden="1"/>
    <col min="14344" max="14591" width="9.140625" style="146" hidden="1"/>
    <col min="14592" max="14592" width="37.28515625" style="146" hidden="1"/>
    <col min="14593" max="14593" width="11.85546875" style="146" hidden="1"/>
    <col min="14594" max="14594" width="23.5703125" style="146" hidden="1"/>
    <col min="14595" max="14595" width="19.28515625" style="146" hidden="1"/>
    <col min="14596" max="14596" width="18.7109375" style="146" hidden="1"/>
    <col min="14597" max="14597" width="20" style="146" hidden="1"/>
    <col min="14598" max="14598" width="5.85546875" style="146" hidden="1"/>
    <col min="14599" max="14599" width="18.42578125" style="146" hidden="1"/>
    <col min="14600" max="14847" width="9.140625" style="146" hidden="1"/>
    <col min="14848" max="14848" width="37.28515625" style="146" hidden="1"/>
    <col min="14849" max="14849" width="11.85546875" style="146" hidden="1"/>
    <col min="14850" max="14850" width="23.5703125" style="146" hidden="1"/>
    <col min="14851" max="14851" width="19.28515625" style="146" hidden="1"/>
    <col min="14852" max="14852" width="18.7109375" style="146" hidden="1"/>
    <col min="14853" max="14853" width="20" style="146" hidden="1"/>
    <col min="14854" max="14854" width="5.85546875" style="146" hidden="1"/>
    <col min="14855" max="14855" width="18.42578125" style="146" hidden="1"/>
    <col min="14856" max="15103" width="9.140625" style="146" hidden="1"/>
    <col min="15104" max="15104" width="37.28515625" style="146" hidden="1"/>
    <col min="15105" max="15105" width="11.85546875" style="146" hidden="1"/>
    <col min="15106" max="15106" width="23.5703125" style="146" hidden="1"/>
    <col min="15107" max="15107" width="19.28515625" style="146" hidden="1"/>
    <col min="15108" max="15108" width="18.7109375" style="146" hidden="1"/>
    <col min="15109" max="15109" width="20" style="146" hidden="1"/>
    <col min="15110" max="15110" width="5.85546875" style="146" hidden="1"/>
    <col min="15111" max="15111" width="18.42578125" style="146" hidden="1"/>
    <col min="15112" max="15359" width="9.140625" style="146" hidden="1"/>
    <col min="15360" max="15360" width="37.28515625" style="146" hidden="1"/>
    <col min="15361" max="15361" width="11.85546875" style="146" hidden="1"/>
    <col min="15362" max="15362" width="23.5703125" style="146" hidden="1"/>
    <col min="15363" max="15363" width="19.28515625" style="146" hidden="1"/>
    <col min="15364" max="15364" width="18.7109375" style="146" hidden="1"/>
    <col min="15365" max="15365" width="20" style="146" hidden="1"/>
    <col min="15366" max="15366" width="5.85546875" style="146" hidden="1"/>
    <col min="15367" max="15367" width="18.42578125" style="146" hidden="1"/>
    <col min="15368" max="15615" width="9.140625" style="146" hidden="1"/>
    <col min="15616" max="15616" width="37.28515625" style="146" hidden="1"/>
    <col min="15617" max="15617" width="11.85546875" style="146" hidden="1"/>
    <col min="15618" max="15618" width="23.5703125" style="146" hidden="1"/>
    <col min="15619" max="15619" width="19.28515625" style="146" hidden="1"/>
    <col min="15620" max="15620" width="18.7109375" style="146" hidden="1"/>
    <col min="15621" max="15621" width="20" style="146" hidden="1"/>
    <col min="15622" max="15622" width="5.85546875" style="146" hidden="1"/>
    <col min="15623" max="15623" width="18.42578125" style="146" hidden="1"/>
    <col min="15624" max="15871" width="9.140625" style="146" hidden="1"/>
    <col min="15872" max="15872" width="37.28515625" style="146" hidden="1"/>
    <col min="15873" max="15873" width="11.85546875" style="146" hidden="1"/>
    <col min="15874" max="15874" width="23.5703125" style="146" hidden="1"/>
    <col min="15875" max="15875" width="19.28515625" style="146" hidden="1"/>
    <col min="15876" max="15876" width="18.7109375" style="146" hidden="1"/>
    <col min="15877" max="15877" width="20" style="146" hidden="1"/>
    <col min="15878" max="15878" width="5.85546875" style="146" hidden="1"/>
    <col min="15879" max="15879" width="18.42578125" style="146" hidden="1"/>
    <col min="15880" max="16127" width="9.140625" style="146" hidden="1"/>
    <col min="16128" max="16128" width="37.28515625" style="146" hidden="1"/>
    <col min="16129" max="16129" width="11.85546875" style="146" hidden="1"/>
    <col min="16130" max="16130" width="23.5703125" style="146" hidden="1"/>
    <col min="16131" max="16131" width="19.28515625" style="146" hidden="1"/>
    <col min="16132" max="16132" width="18.7109375" style="146" hidden="1"/>
    <col min="16133" max="16133" width="20" style="146" hidden="1"/>
    <col min="16134" max="16134" width="5.85546875" style="146" hidden="1"/>
    <col min="16135" max="16137" width="18.42578125" style="146" hidden="1"/>
    <col min="16138" max="16384" width="9.140625" style="146" hidden="1"/>
  </cols>
  <sheetData>
    <row r="1" spans="1:11" ht="21" customHeight="1">
      <c r="A1" s="146"/>
      <c r="B1" s="495" t="s">
        <v>76</v>
      </c>
      <c r="C1" s="495"/>
      <c r="D1" s="495"/>
      <c r="E1" s="495"/>
      <c r="F1" s="495"/>
      <c r="G1" s="495"/>
      <c r="H1" s="495"/>
      <c r="I1" s="495"/>
      <c r="J1" s="503"/>
    </row>
    <row r="2" spans="1:11" s="472" customFormat="1" ht="21">
      <c r="A2" s="146"/>
      <c r="E2" s="504" t="str">
        <f>IF(START!$C$6=12,D7,C7)&amp;" - "&amp;J7</f>
        <v>2015 - 2021</v>
      </c>
      <c r="F2" s="504"/>
      <c r="K2" s="475"/>
    </row>
    <row r="3" spans="1:11" ht="18.75" customHeight="1">
      <c r="A3" s="350"/>
      <c r="B3" s="471"/>
      <c r="C3"/>
      <c r="D3"/>
      <c r="E3"/>
      <c r="F3"/>
      <c r="G3"/>
      <c r="H3"/>
      <c r="I3"/>
      <c r="J3"/>
    </row>
    <row r="4" spans="1:11" ht="18.75">
      <c r="A4" s="478" t="s">
        <v>12</v>
      </c>
      <c r="B4" s="135"/>
      <c r="C4" s="263" t="s">
        <v>74</v>
      </c>
      <c r="D4" s="136" t="s">
        <v>74</v>
      </c>
      <c r="E4" s="136" t="s">
        <v>74</v>
      </c>
      <c r="F4" s="163" t="s">
        <v>74</v>
      </c>
      <c r="G4" s="321" t="s">
        <v>75</v>
      </c>
      <c r="H4" s="376" t="s">
        <v>75</v>
      </c>
      <c r="I4" s="376" t="s">
        <v>75</v>
      </c>
      <c r="J4" s="376" t="s">
        <v>75</v>
      </c>
    </row>
    <row r="5" spans="1:11" hidden="1">
      <c r="A5" s="467"/>
      <c r="B5" s="259"/>
      <c r="C5" s="384"/>
      <c r="D5" s="260"/>
      <c r="E5" s="260"/>
      <c r="F5" s="261"/>
      <c r="G5" s="261">
        <f>IF(G10&lt;&gt;'Revenue Assumptions'!$I$50,1,0)</f>
        <v>0</v>
      </c>
      <c r="H5" s="261">
        <f>IF(H10&lt;&gt;'Revenue Assumptions'!$K$50,1,0)</f>
        <v>0</v>
      </c>
      <c r="I5" s="261">
        <f>IF(I10&lt;&gt;'Revenue Assumptions'!$M$50,1,0)</f>
        <v>0</v>
      </c>
      <c r="J5" s="261">
        <f>IF(J10&lt;&gt;'Revenue Assumptions'!$O$50,1,0)</f>
        <v>0</v>
      </c>
    </row>
    <row r="6" spans="1:11" hidden="1">
      <c r="A6" s="467"/>
      <c r="B6" s="259"/>
      <c r="C6" s="260">
        <f t="shared" ref="C6:D6" si="0">D6-1</f>
        <v>-3</v>
      </c>
      <c r="D6" s="260">
        <f t="shared" si="0"/>
        <v>-2</v>
      </c>
      <c r="E6" s="260">
        <f>F6-1</f>
        <v>-1</v>
      </c>
      <c r="F6" s="262">
        <v>0</v>
      </c>
      <c r="G6" s="261">
        <f>F6+1</f>
        <v>1</v>
      </c>
      <c r="H6" s="261">
        <f t="shared" ref="H6:J6" si="1">G6+1</f>
        <v>2</v>
      </c>
      <c r="I6" s="261">
        <f t="shared" si="1"/>
        <v>3</v>
      </c>
      <c r="J6" s="261">
        <f t="shared" si="1"/>
        <v>4</v>
      </c>
    </row>
    <row r="7" spans="1:11">
      <c r="A7" s="476" t="s">
        <v>213</v>
      </c>
      <c r="B7" s="483" t="s">
        <v>47</v>
      </c>
      <c r="C7" s="375">
        <f xml:space="preserve"> IF(START!$C$6=12,"Do not fill Year "&amp;START!$C$7+C6,START!$C$7+C6)</f>
        <v>2015</v>
      </c>
      <c r="D7" s="375">
        <f>START!$C$7+D6</f>
        <v>2016</v>
      </c>
      <c r="E7" s="375">
        <f>START!$C$7+E6</f>
        <v>2017</v>
      </c>
      <c r="F7" s="375" t="str">
        <f>IF(START!$C$6=12,START!$C$7+F6,IF(START!$C$6=1,TEXT(DATE(START!$C$7,1,1),"mmm-yy"),TEXT(DATE(START!$C$7,1,1),"mmm-yy")&amp;" - "&amp;TEXT(DATE(START!$C$7,START!$C$6,1),"mmm-yy")))</f>
        <v>Jan-18 - Feb-18</v>
      </c>
      <c r="G7" s="375" t="str">
        <f>IF(START!$C$6=12,START!$C$7+G6,IF(START!$C$6=11,TEXT(DATE(START!$C$7,START!$C$6+1,1),"mmm-yy"),TEXT(DATE(START!$C$7,START!$C$6+1,1),"mmm-yy")&amp;" - "&amp;TEXT(DATE(START!$C$7,12,31),"mmm-yy")))</f>
        <v>Mar-18 - Dec-18</v>
      </c>
      <c r="H7" s="375">
        <f>IF(START!$C$6=12,START!$C$7+H6,START!$C$7+H6-1)</f>
        <v>2019</v>
      </c>
      <c r="I7" s="375">
        <f>IF(START!$C$6=12,START!$C$7+I6,START!$C$7+I6-1)</f>
        <v>2020</v>
      </c>
      <c r="J7" s="375">
        <f>IF(START!$C$6=12,START!$C$7+J6,START!$C$7+J6-1)</f>
        <v>2021</v>
      </c>
      <c r="K7" s="138"/>
    </row>
    <row r="8" spans="1:11" ht="18.75" customHeight="1">
      <c r="A8" s="480" t="s">
        <v>218</v>
      </c>
      <c r="B8" s="484" t="s">
        <v>23</v>
      </c>
      <c r="C8" s="422">
        <f>'Revenue Assumptions'!$F$26</f>
        <v>0</v>
      </c>
      <c r="D8" s="423">
        <f>'Revenue Assumptions'!$H$26</f>
        <v>0</v>
      </c>
      <c r="E8" s="423">
        <f>'Revenue Assumptions'!$J$26</f>
        <v>0</v>
      </c>
      <c r="F8" s="423">
        <f>'Revenue Assumptions'!$L$26</f>
        <v>0</v>
      </c>
      <c r="G8" s="423">
        <f>'Projected Cash Flow Year 1'!$O$11</f>
        <v>0</v>
      </c>
      <c r="H8" s="423">
        <f>'Projected Cash Flow Year 2'!$O$11</f>
        <v>0</v>
      </c>
      <c r="I8" s="423">
        <f>'Projected Cash Flow Year 3'!$O$11</f>
        <v>0</v>
      </c>
      <c r="J8" s="423">
        <f>'Projected Cash Flow Year 4'!$O$11</f>
        <v>0</v>
      </c>
      <c r="K8" s="138"/>
    </row>
    <row r="9" spans="1:11">
      <c r="A9" s="480" t="s">
        <v>214</v>
      </c>
      <c r="B9" s="463" t="s">
        <v>168</v>
      </c>
      <c r="C9" s="424">
        <f>'Balance Sheet'!$C$10</f>
        <v>0</v>
      </c>
      <c r="D9" s="425">
        <f>'Balance Sheet'!$F$10</f>
        <v>0</v>
      </c>
      <c r="E9" s="425">
        <f>'Balance Sheet'!$I$10</f>
        <v>0</v>
      </c>
      <c r="F9" s="425">
        <f>'Balance Sheet'!$L$10</f>
        <v>0</v>
      </c>
      <c r="G9" s="426">
        <v>0</v>
      </c>
      <c r="H9" s="426">
        <v>0</v>
      </c>
      <c r="I9" s="426">
        <v>0</v>
      </c>
      <c r="J9" s="426">
        <v>0</v>
      </c>
      <c r="K9" s="138"/>
    </row>
    <row r="10" spans="1:11">
      <c r="A10" s="481" t="s">
        <v>216</v>
      </c>
      <c r="B10" s="328" t="s">
        <v>48</v>
      </c>
      <c r="C10" s="336">
        <f>SUM(C$8:C9)</f>
        <v>0</v>
      </c>
      <c r="D10" s="336">
        <f>SUM(D$8:D9)</f>
        <v>0</v>
      </c>
      <c r="E10" s="336">
        <f>SUM(E$8:E9)</f>
        <v>0</v>
      </c>
      <c r="F10" s="336">
        <f>SUM(F$8:F9)</f>
        <v>0</v>
      </c>
      <c r="G10" s="336">
        <f>SUM(G$8:G9)</f>
        <v>0</v>
      </c>
      <c r="H10" s="336">
        <f>SUM(H$8:H9)</f>
        <v>0</v>
      </c>
      <c r="I10" s="336">
        <f>SUM(I$8:I9)</f>
        <v>0</v>
      </c>
      <c r="J10" s="336">
        <f>SUM(J$8:J9)</f>
        <v>0</v>
      </c>
      <c r="K10" s="138"/>
    </row>
    <row r="11" spans="1:11">
      <c r="A11" s="482" t="s">
        <v>215</v>
      </c>
      <c r="B11" s="329"/>
      <c r="C11" s="332"/>
      <c r="D11" s="330"/>
      <c r="E11" s="330"/>
      <c r="F11" s="330"/>
      <c r="G11" s="330"/>
      <c r="H11" s="330"/>
      <c r="I11" s="330"/>
      <c r="J11" s="330"/>
      <c r="K11" s="138"/>
    </row>
    <row r="12" spans="1:11">
      <c r="A12" s="487" t="s">
        <v>217</v>
      </c>
      <c r="B12" s="113" t="s">
        <v>49</v>
      </c>
      <c r="C12" s="333"/>
      <c r="D12" s="334"/>
      <c r="E12" s="334"/>
      <c r="F12" s="334"/>
      <c r="G12" s="334"/>
      <c r="H12" s="334"/>
      <c r="I12" s="334"/>
      <c r="J12" s="334"/>
      <c r="K12" s="138"/>
    </row>
    <row r="13" spans="1:11" ht="15" customHeight="1">
      <c r="A13" s="490"/>
      <c r="B13" s="541" t="s">
        <v>209</v>
      </c>
      <c r="C13" s="427">
        <v>0</v>
      </c>
      <c r="D13" s="428">
        <v>0</v>
      </c>
      <c r="E13" s="428">
        <v>0</v>
      </c>
      <c r="F13" s="428">
        <v>0</v>
      </c>
      <c r="G13" s="423">
        <f>'Projected Cash Flow Year 1'!O19</f>
        <v>0</v>
      </c>
      <c r="H13" s="423">
        <f>'Projected Cash Flow Year 2'!O19</f>
        <v>0</v>
      </c>
      <c r="I13" s="423">
        <f>'Projected Cash Flow Year 3'!O19</f>
        <v>0</v>
      </c>
      <c r="J13" s="423">
        <f>'Projected Cash Flow Year 4'!O19</f>
        <v>0</v>
      </c>
      <c r="K13" s="138"/>
    </row>
    <row r="14" spans="1:11">
      <c r="A14" s="485" t="s">
        <v>219</v>
      </c>
      <c r="B14" s="542" t="s">
        <v>220</v>
      </c>
      <c r="C14" s="429">
        <v>0</v>
      </c>
      <c r="D14" s="430">
        <v>0</v>
      </c>
      <c r="E14" s="430">
        <v>0</v>
      </c>
      <c r="F14" s="430">
        <v>0</v>
      </c>
      <c r="G14" s="431">
        <f>'Projected Cash Flow Year 1'!O20</f>
        <v>0</v>
      </c>
      <c r="H14" s="431">
        <f>'Projected Cash Flow Year 2'!O20</f>
        <v>0</v>
      </c>
      <c r="I14" s="431">
        <f>'Projected Cash Flow Year 3'!O20</f>
        <v>0</v>
      </c>
      <c r="J14" s="431">
        <f>'Projected Cash Flow Year 4'!O20</f>
        <v>0</v>
      </c>
      <c r="K14" s="138"/>
    </row>
    <row r="15" spans="1:11">
      <c r="A15" s="485"/>
      <c r="B15" s="542" t="s">
        <v>186</v>
      </c>
      <c r="C15" s="429">
        <v>0</v>
      </c>
      <c r="D15" s="430">
        <v>0</v>
      </c>
      <c r="E15" s="430">
        <v>0</v>
      </c>
      <c r="F15" s="430">
        <v>0</v>
      </c>
      <c r="G15" s="431">
        <f>'Projected Cash Flow Year 1'!O21</f>
        <v>0</v>
      </c>
      <c r="H15" s="431">
        <f>'Projected Cash Flow Year 2'!O21</f>
        <v>0</v>
      </c>
      <c r="I15" s="431">
        <f>'Projected Cash Flow Year 3'!O21</f>
        <v>0</v>
      </c>
      <c r="J15" s="431">
        <f>'Projected Cash Flow Year 4'!O21</f>
        <v>0</v>
      </c>
      <c r="K15" s="138"/>
    </row>
    <row r="16" spans="1:11">
      <c r="A16" s="485" t="s">
        <v>229</v>
      </c>
      <c r="B16" s="542" t="s">
        <v>221</v>
      </c>
      <c r="C16" s="429">
        <v>0</v>
      </c>
      <c r="D16" s="430">
        <v>0</v>
      </c>
      <c r="E16" s="430">
        <v>0</v>
      </c>
      <c r="F16" s="430">
        <v>0</v>
      </c>
      <c r="G16" s="431">
        <f>'Projected Cash Flow Year 1'!O22</f>
        <v>0</v>
      </c>
      <c r="H16" s="431">
        <f>'Projected Cash Flow Year 2'!O22</f>
        <v>0</v>
      </c>
      <c r="I16" s="431">
        <f>'Projected Cash Flow Year 3'!O22</f>
        <v>0</v>
      </c>
      <c r="J16" s="431">
        <f>'Projected Cash Flow Year 4'!O22</f>
        <v>0</v>
      </c>
      <c r="K16" s="138"/>
    </row>
    <row r="17" spans="1:11">
      <c r="A17" s="485" t="s">
        <v>228</v>
      </c>
      <c r="B17" s="542" t="s">
        <v>222</v>
      </c>
      <c r="C17" s="429">
        <v>0</v>
      </c>
      <c r="D17" s="430">
        <v>0</v>
      </c>
      <c r="E17" s="430">
        <v>0</v>
      </c>
      <c r="F17" s="430">
        <v>0</v>
      </c>
      <c r="G17" s="431">
        <f>'Projected Cash Flow Year 1'!O23</f>
        <v>0</v>
      </c>
      <c r="H17" s="431">
        <f>'Projected Cash Flow Year 2'!O23</f>
        <v>0</v>
      </c>
      <c r="I17" s="431">
        <f>'Projected Cash Flow Year 3'!O23</f>
        <v>0</v>
      </c>
      <c r="J17" s="431">
        <f>'Projected Cash Flow Year 4'!O23</f>
        <v>0</v>
      </c>
      <c r="K17" s="138"/>
    </row>
    <row r="18" spans="1:11">
      <c r="A18" s="485" t="s">
        <v>177</v>
      </c>
      <c r="B18" s="542" t="s">
        <v>169</v>
      </c>
      <c r="C18" s="429">
        <v>0</v>
      </c>
      <c r="D18" s="430">
        <v>0</v>
      </c>
      <c r="E18" s="430">
        <v>0</v>
      </c>
      <c r="F18" s="430">
        <v>0</v>
      </c>
      <c r="G18" s="431">
        <f>'Projected Cash Flow Year 1'!O24</f>
        <v>0</v>
      </c>
      <c r="H18" s="431">
        <f>'Projected Cash Flow Year 2'!O24</f>
        <v>0</v>
      </c>
      <c r="I18" s="431">
        <f>'Projected Cash Flow Year 3'!O24</f>
        <v>0</v>
      </c>
      <c r="J18" s="431">
        <f>'Projected Cash Flow Year 4'!O24</f>
        <v>0</v>
      </c>
      <c r="K18" s="138"/>
    </row>
    <row r="19" spans="1:11">
      <c r="A19" s="485" t="s">
        <v>201</v>
      </c>
      <c r="B19" s="542" t="s">
        <v>223</v>
      </c>
      <c r="C19" s="429">
        <v>0</v>
      </c>
      <c r="D19" s="430">
        <v>0</v>
      </c>
      <c r="E19" s="430">
        <v>0</v>
      </c>
      <c r="F19" s="430">
        <v>0</v>
      </c>
      <c r="G19" s="431">
        <f>'Projected Cash Flow Year 1'!O25</f>
        <v>0</v>
      </c>
      <c r="H19" s="431">
        <f>'Projected Cash Flow Year 2'!O25</f>
        <v>0</v>
      </c>
      <c r="I19" s="431">
        <f>'Projected Cash Flow Year 3'!O25</f>
        <v>0</v>
      </c>
      <c r="J19" s="431">
        <f>'Projected Cash Flow Year 4'!O25</f>
        <v>0</v>
      </c>
      <c r="K19" s="138"/>
    </row>
    <row r="20" spans="1:11">
      <c r="A20" s="485" t="s">
        <v>202</v>
      </c>
      <c r="B20" s="542" t="s">
        <v>224</v>
      </c>
      <c r="C20" s="429">
        <v>0</v>
      </c>
      <c r="D20" s="430">
        <v>0</v>
      </c>
      <c r="E20" s="430">
        <v>0</v>
      </c>
      <c r="F20" s="430">
        <v>0</v>
      </c>
      <c r="G20" s="431">
        <f>'Projected Cash Flow Year 1'!O26</f>
        <v>0</v>
      </c>
      <c r="H20" s="431">
        <f>'Projected Cash Flow Year 2'!O26</f>
        <v>0</v>
      </c>
      <c r="I20" s="431">
        <f>'Projected Cash Flow Year 3'!O26</f>
        <v>0</v>
      </c>
      <c r="J20" s="431">
        <f>'Projected Cash Flow Year 4'!O26</f>
        <v>0</v>
      </c>
      <c r="K20" s="138"/>
    </row>
    <row r="21" spans="1:11">
      <c r="A21" s="485" t="s">
        <v>179</v>
      </c>
      <c r="B21" s="542" t="s">
        <v>200</v>
      </c>
      <c r="C21" s="429">
        <v>0</v>
      </c>
      <c r="D21" s="430">
        <v>0</v>
      </c>
      <c r="E21" s="430">
        <v>0</v>
      </c>
      <c r="F21" s="430">
        <v>0</v>
      </c>
      <c r="G21" s="431">
        <f>'Projected Cash Flow Year 1'!O27</f>
        <v>0</v>
      </c>
      <c r="H21" s="431">
        <f>'Projected Cash Flow Year 2'!O27</f>
        <v>0</v>
      </c>
      <c r="I21" s="431">
        <f>'Projected Cash Flow Year 3'!O27</f>
        <v>0</v>
      </c>
      <c r="J21" s="431">
        <f>'Projected Cash Flow Year 4'!O27</f>
        <v>0</v>
      </c>
      <c r="K21" s="138"/>
    </row>
    <row r="22" spans="1:11">
      <c r="A22" s="485" t="s">
        <v>230</v>
      </c>
      <c r="B22" s="542" t="s">
        <v>170</v>
      </c>
      <c r="C22" s="429">
        <v>0</v>
      </c>
      <c r="D22" s="430">
        <v>0</v>
      </c>
      <c r="E22" s="430">
        <v>0</v>
      </c>
      <c r="F22" s="430">
        <v>0</v>
      </c>
      <c r="G22" s="431">
        <f>'Projected Cash Flow Year 1'!O28</f>
        <v>0</v>
      </c>
      <c r="H22" s="431">
        <f>'Projected Cash Flow Year 2'!O28</f>
        <v>0</v>
      </c>
      <c r="I22" s="431">
        <f>'Projected Cash Flow Year 3'!O28</f>
        <v>0</v>
      </c>
      <c r="J22" s="431">
        <f>'Projected Cash Flow Year 4'!O28</f>
        <v>0</v>
      </c>
      <c r="K22" s="138"/>
    </row>
    <row r="23" spans="1:11">
      <c r="A23" s="485" t="s">
        <v>190</v>
      </c>
      <c r="B23" s="542" t="s">
        <v>171</v>
      </c>
      <c r="C23" s="429">
        <v>0</v>
      </c>
      <c r="D23" s="430">
        <v>0</v>
      </c>
      <c r="E23" s="430">
        <v>0</v>
      </c>
      <c r="F23" s="430">
        <v>0</v>
      </c>
      <c r="G23" s="431">
        <f>'Projected Cash Flow Year 1'!O29</f>
        <v>0</v>
      </c>
      <c r="H23" s="431">
        <f>'Projected Cash Flow Year 2'!O29</f>
        <v>0</v>
      </c>
      <c r="I23" s="431">
        <f>'Projected Cash Flow Year 3'!O29</f>
        <v>0</v>
      </c>
      <c r="J23" s="431">
        <f>'Projected Cash Flow Year 4'!O29</f>
        <v>0</v>
      </c>
      <c r="K23" s="138"/>
    </row>
    <row r="24" spans="1:11">
      <c r="A24" s="485" t="s">
        <v>191</v>
      </c>
      <c r="B24" s="542" t="s">
        <v>225</v>
      </c>
      <c r="C24" s="429">
        <v>0</v>
      </c>
      <c r="D24" s="430">
        <v>0</v>
      </c>
      <c r="E24" s="430">
        <v>0</v>
      </c>
      <c r="F24" s="430">
        <v>0</v>
      </c>
      <c r="G24" s="431">
        <f>'Projected Cash Flow Year 1'!O30</f>
        <v>0</v>
      </c>
      <c r="H24" s="431">
        <f>'Projected Cash Flow Year 2'!O30</f>
        <v>0</v>
      </c>
      <c r="I24" s="431">
        <f>'Projected Cash Flow Year 3'!O30</f>
        <v>0</v>
      </c>
      <c r="J24" s="431">
        <f>'Projected Cash Flow Year 4'!O30</f>
        <v>0</v>
      </c>
      <c r="K24" s="138"/>
    </row>
    <row r="25" spans="1:11">
      <c r="A25" s="485" t="s">
        <v>231</v>
      </c>
      <c r="B25" s="542" t="s">
        <v>226</v>
      </c>
      <c r="C25" s="429">
        <v>0</v>
      </c>
      <c r="D25" s="430">
        <v>0</v>
      </c>
      <c r="E25" s="430">
        <v>0</v>
      </c>
      <c r="F25" s="430">
        <v>0</v>
      </c>
      <c r="G25" s="431">
        <f>'Projected Cash Flow Year 1'!O31</f>
        <v>0</v>
      </c>
      <c r="H25" s="431">
        <f>'Projected Cash Flow Year 2'!O31</f>
        <v>0</v>
      </c>
      <c r="I25" s="431">
        <f>'Projected Cash Flow Year 3'!O31</f>
        <v>0</v>
      </c>
      <c r="J25" s="431">
        <f>'Projected Cash Flow Year 4'!O31</f>
        <v>0</v>
      </c>
      <c r="K25" s="138"/>
    </row>
    <row r="26" spans="1:11">
      <c r="A26" s="485" t="s">
        <v>178</v>
      </c>
      <c r="B26" s="542" t="s">
        <v>176</v>
      </c>
      <c r="C26" s="429">
        <v>0</v>
      </c>
      <c r="D26" s="430">
        <v>0</v>
      </c>
      <c r="E26" s="430">
        <v>0</v>
      </c>
      <c r="F26" s="430">
        <v>0</v>
      </c>
      <c r="G26" s="431">
        <f>'Projected Cash Flow Year 1'!O32</f>
        <v>0</v>
      </c>
      <c r="H26" s="431">
        <f>'Projected Cash Flow Year 2'!O32</f>
        <v>0</v>
      </c>
      <c r="I26" s="431">
        <f>'Projected Cash Flow Year 3'!O32</f>
        <v>0</v>
      </c>
      <c r="J26" s="431">
        <f>'Projected Cash Flow Year 4'!O32</f>
        <v>0</v>
      </c>
      <c r="K26" s="138"/>
    </row>
    <row r="27" spans="1:11">
      <c r="A27" s="485" t="s">
        <v>175</v>
      </c>
      <c r="B27" s="542" t="s">
        <v>227</v>
      </c>
      <c r="C27" s="429">
        <v>0</v>
      </c>
      <c r="D27" s="430">
        <v>0</v>
      </c>
      <c r="E27" s="430">
        <v>0</v>
      </c>
      <c r="F27" s="430">
        <v>0</v>
      </c>
      <c r="G27" s="431">
        <f>'Projected Cash Flow Year 1'!O33</f>
        <v>0</v>
      </c>
      <c r="H27" s="431">
        <f>'Projected Cash Flow Year 2'!O33</f>
        <v>0</v>
      </c>
      <c r="I27" s="431">
        <f>'Projected Cash Flow Year 3'!O33</f>
        <v>0</v>
      </c>
      <c r="J27" s="431">
        <f>'Projected Cash Flow Year 4'!O33</f>
        <v>0</v>
      </c>
      <c r="K27" s="138"/>
    </row>
    <row r="28" spans="1:11">
      <c r="A28" s="485"/>
      <c r="B28" s="542" t="s">
        <v>227</v>
      </c>
      <c r="C28" s="429">
        <v>0</v>
      </c>
      <c r="D28" s="430">
        <v>0</v>
      </c>
      <c r="E28" s="430">
        <v>0</v>
      </c>
      <c r="F28" s="430">
        <v>0</v>
      </c>
      <c r="G28" s="431">
        <f>'Projected Cash Flow Year 1'!O34</f>
        <v>0</v>
      </c>
      <c r="H28" s="431">
        <f>'Projected Cash Flow Year 2'!O34</f>
        <v>0</v>
      </c>
      <c r="I28" s="431">
        <f>'Projected Cash Flow Year 3'!O34</f>
        <v>0</v>
      </c>
      <c r="J28" s="431">
        <f>'Projected Cash Flow Year 4'!O34</f>
        <v>0</v>
      </c>
      <c r="K28" s="138"/>
    </row>
    <row r="29" spans="1:11">
      <c r="A29" s="485"/>
      <c r="B29" s="542" t="s">
        <v>227</v>
      </c>
      <c r="C29" s="429">
        <v>0</v>
      </c>
      <c r="D29" s="430">
        <v>0</v>
      </c>
      <c r="E29" s="430">
        <v>0</v>
      </c>
      <c r="F29" s="430">
        <v>0</v>
      </c>
      <c r="G29" s="431">
        <f>'Projected Cash Flow Year 1'!O35</f>
        <v>0</v>
      </c>
      <c r="H29" s="431">
        <f>'Projected Cash Flow Year 2'!O35</f>
        <v>0</v>
      </c>
      <c r="I29" s="431">
        <f>'Projected Cash Flow Year 3'!O35</f>
        <v>0</v>
      </c>
      <c r="J29" s="431">
        <f>'Projected Cash Flow Year 4'!O35</f>
        <v>0</v>
      </c>
      <c r="K29" s="138"/>
    </row>
    <row r="30" spans="1:11">
      <c r="A30" s="485"/>
      <c r="B30" s="542" t="s">
        <v>164</v>
      </c>
      <c r="C30" s="429">
        <v>0</v>
      </c>
      <c r="D30" s="430">
        <v>0</v>
      </c>
      <c r="E30" s="430">
        <v>0</v>
      </c>
      <c r="F30" s="430">
        <v>0</v>
      </c>
      <c r="G30" s="431">
        <f>'Projected Cash Flow Year 1'!O36</f>
        <v>0</v>
      </c>
      <c r="H30" s="431">
        <f>'Projected Cash Flow Year 2'!O36</f>
        <v>0</v>
      </c>
      <c r="I30" s="431">
        <f>'Projected Cash Flow Year 3'!O36</f>
        <v>0</v>
      </c>
      <c r="J30" s="431">
        <f>'Projected Cash Flow Year 4'!O36</f>
        <v>0</v>
      </c>
      <c r="K30" s="138"/>
    </row>
    <row r="31" spans="1:11">
      <c r="A31" s="485"/>
      <c r="B31" s="542" t="s">
        <v>164</v>
      </c>
      <c r="C31" s="429">
        <v>0</v>
      </c>
      <c r="D31" s="430">
        <v>0</v>
      </c>
      <c r="E31" s="430">
        <v>0</v>
      </c>
      <c r="F31" s="430">
        <v>0</v>
      </c>
      <c r="G31" s="431">
        <f>'Projected Cash Flow Year 1'!O37</f>
        <v>0</v>
      </c>
      <c r="H31" s="431">
        <f>'Projected Cash Flow Year 2'!O37</f>
        <v>0</v>
      </c>
      <c r="I31" s="431">
        <f>'Projected Cash Flow Year 3'!O37</f>
        <v>0</v>
      </c>
      <c r="J31" s="431">
        <f>'Projected Cash Flow Year 4'!O37</f>
        <v>0</v>
      </c>
      <c r="K31" s="138"/>
    </row>
    <row r="32" spans="1:11">
      <c r="A32" s="485"/>
      <c r="B32" s="542" t="s">
        <v>164</v>
      </c>
      <c r="C32" s="429">
        <v>0</v>
      </c>
      <c r="D32" s="430">
        <v>0</v>
      </c>
      <c r="E32" s="430">
        <v>0</v>
      </c>
      <c r="F32" s="430">
        <v>0</v>
      </c>
      <c r="G32" s="431">
        <f>'Projected Cash Flow Year 1'!O38</f>
        <v>0</v>
      </c>
      <c r="H32" s="431">
        <f>'Projected Cash Flow Year 2'!O38</f>
        <v>0</v>
      </c>
      <c r="I32" s="431">
        <f>'Projected Cash Flow Year 3'!O38</f>
        <v>0</v>
      </c>
      <c r="J32" s="431">
        <f>'Projected Cash Flow Year 4'!O38</f>
        <v>0</v>
      </c>
      <c r="K32" s="138"/>
    </row>
    <row r="33" spans="1:11">
      <c r="A33" s="485"/>
      <c r="B33" s="542" t="s">
        <v>164</v>
      </c>
      <c r="C33" s="429">
        <v>0</v>
      </c>
      <c r="D33" s="430">
        <v>0</v>
      </c>
      <c r="E33" s="430">
        <v>0</v>
      </c>
      <c r="F33" s="430">
        <v>0</v>
      </c>
      <c r="G33" s="431">
        <f>'Projected Cash Flow Year 1'!O39</f>
        <v>0</v>
      </c>
      <c r="H33" s="431">
        <f>'Projected Cash Flow Year 2'!O39</f>
        <v>0</v>
      </c>
      <c r="I33" s="431">
        <f>'Projected Cash Flow Year 3'!O39</f>
        <v>0</v>
      </c>
      <c r="J33" s="431">
        <f>'Projected Cash Flow Year 4'!O39</f>
        <v>0</v>
      </c>
      <c r="K33" s="138"/>
    </row>
    <row r="34" spans="1:11">
      <c r="A34" s="485"/>
      <c r="B34" s="542" t="s">
        <v>164</v>
      </c>
      <c r="C34" s="429">
        <v>0</v>
      </c>
      <c r="D34" s="430">
        <v>0</v>
      </c>
      <c r="E34" s="430">
        <v>0</v>
      </c>
      <c r="F34" s="430">
        <v>0</v>
      </c>
      <c r="G34" s="431">
        <f>'Projected Cash Flow Year 1'!O40</f>
        <v>0</v>
      </c>
      <c r="H34" s="431">
        <f>'Projected Cash Flow Year 2'!O40</f>
        <v>0</v>
      </c>
      <c r="I34" s="431">
        <f>'Projected Cash Flow Year 3'!O40</f>
        <v>0</v>
      </c>
      <c r="J34" s="431">
        <f>'Projected Cash Flow Year 4'!O40</f>
        <v>0</v>
      </c>
      <c r="K34" s="138"/>
    </row>
    <row r="35" spans="1:11">
      <c r="A35" s="485"/>
      <c r="B35" s="542" t="s">
        <v>164</v>
      </c>
      <c r="C35" s="429">
        <v>0</v>
      </c>
      <c r="D35" s="430">
        <v>0</v>
      </c>
      <c r="E35" s="430">
        <v>0</v>
      </c>
      <c r="F35" s="430">
        <v>0</v>
      </c>
      <c r="G35" s="431">
        <f>'Projected Cash Flow Year 1'!O41</f>
        <v>0</v>
      </c>
      <c r="H35" s="431">
        <f>'Projected Cash Flow Year 2'!O41</f>
        <v>0</v>
      </c>
      <c r="I35" s="431">
        <f>'Projected Cash Flow Year 3'!O41</f>
        <v>0</v>
      </c>
      <c r="J35" s="431">
        <f>'Projected Cash Flow Year 4'!O41</f>
        <v>0</v>
      </c>
      <c r="K35" s="138"/>
    </row>
    <row r="36" spans="1:11">
      <c r="A36" s="485"/>
      <c r="B36" s="542" t="s">
        <v>164</v>
      </c>
      <c r="C36" s="429">
        <v>0</v>
      </c>
      <c r="D36" s="430">
        <v>0</v>
      </c>
      <c r="E36" s="430">
        <v>0</v>
      </c>
      <c r="F36" s="430">
        <v>0</v>
      </c>
      <c r="G36" s="431">
        <f>'Projected Cash Flow Year 1'!O42</f>
        <v>0</v>
      </c>
      <c r="H36" s="431">
        <f>'Projected Cash Flow Year 2'!O42</f>
        <v>0</v>
      </c>
      <c r="I36" s="431">
        <f>'Projected Cash Flow Year 3'!O42</f>
        <v>0</v>
      </c>
      <c r="J36" s="431">
        <f>'Projected Cash Flow Year 4'!O42</f>
        <v>0</v>
      </c>
      <c r="K36" s="138"/>
    </row>
    <row r="37" spans="1:11">
      <c r="A37" s="485"/>
      <c r="B37" s="543" t="s">
        <v>164</v>
      </c>
      <c r="C37" s="432">
        <v>0</v>
      </c>
      <c r="D37" s="426">
        <v>0</v>
      </c>
      <c r="E37" s="426">
        <v>0</v>
      </c>
      <c r="F37" s="426">
        <v>0</v>
      </c>
      <c r="G37" s="425">
        <f>'Projected Cash Flow Year 1'!O43</f>
        <v>0</v>
      </c>
      <c r="H37" s="425">
        <f>'Projected Cash Flow Year 2'!O43</f>
        <v>0</v>
      </c>
      <c r="I37" s="425">
        <f>'Projected Cash Flow Year 3'!O43</f>
        <v>0</v>
      </c>
      <c r="J37" s="425">
        <f>'Projected Cash Flow Year 4'!O43</f>
        <v>0</v>
      </c>
      <c r="K37" s="138"/>
    </row>
    <row r="38" spans="1:11">
      <c r="A38" s="485"/>
      <c r="B38" s="542" t="s">
        <v>164</v>
      </c>
      <c r="C38" s="429">
        <v>0</v>
      </c>
      <c r="D38" s="430">
        <v>0</v>
      </c>
      <c r="E38" s="430">
        <v>0</v>
      </c>
      <c r="F38" s="430">
        <v>0</v>
      </c>
      <c r="G38" s="431">
        <f>'Projected Cash Flow Year 1'!O39</f>
        <v>0</v>
      </c>
      <c r="H38" s="431">
        <f>'Projected Cash Flow Year 2'!O39</f>
        <v>0</v>
      </c>
      <c r="I38" s="431">
        <f>'Projected Cash Flow Year 3'!O39</f>
        <v>0</v>
      </c>
      <c r="J38" s="431">
        <f>'Projected Cash Flow Year 4'!O39</f>
        <v>0</v>
      </c>
      <c r="K38" s="138"/>
    </row>
    <row r="39" spans="1:11">
      <c r="A39" s="485"/>
      <c r="B39" s="542" t="s">
        <v>164</v>
      </c>
      <c r="C39" s="429">
        <v>0</v>
      </c>
      <c r="D39" s="430">
        <v>0</v>
      </c>
      <c r="E39" s="430">
        <v>0</v>
      </c>
      <c r="F39" s="430">
        <v>0</v>
      </c>
      <c r="G39" s="431">
        <f>'Projected Cash Flow Year 1'!O40</f>
        <v>0</v>
      </c>
      <c r="H39" s="431">
        <f>'Projected Cash Flow Year 2'!O40</f>
        <v>0</v>
      </c>
      <c r="I39" s="431">
        <f>'Projected Cash Flow Year 3'!O40</f>
        <v>0</v>
      </c>
      <c r="J39" s="431">
        <f>'Projected Cash Flow Year 4'!O40</f>
        <v>0</v>
      </c>
      <c r="K39" s="138"/>
    </row>
    <row r="40" spans="1:11">
      <c r="A40" s="485"/>
      <c r="B40" s="542" t="s">
        <v>164</v>
      </c>
      <c r="C40" s="429">
        <v>0</v>
      </c>
      <c r="D40" s="430">
        <v>0</v>
      </c>
      <c r="E40" s="430">
        <v>0</v>
      </c>
      <c r="F40" s="430">
        <v>0</v>
      </c>
      <c r="G40" s="431">
        <f>'Projected Cash Flow Year 1'!O41</f>
        <v>0</v>
      </c>
      <c r="H40" s="431">
        <f>'Projected Cash Flow Year 2'!O41</f>
        <v>0</v>
      </c>
      <c r="I40" s="431">
        <f>'Projected Cash Flow Year 3'!O41</f>
        <v>0</v>
      </c>
      <c r="J40" s="431">
        <f>'Projected Cash Flow Year 4'!O41</f>
        <v>0</v>
      </c>
      <c r="K40" s="138"/>
    </row>
    <row r="41" spans="1:11">
      <c r="A41" s="485"/>
      <c r="B41" s="542" t="s">
        <v>164</v>
      </c>
      <c r="C41" s="429">
        <v>0</v>
      </c>
      <c r="D41" s="430">
        <v>0</v>
      </c>
      <c r="E41" s="430">
        <v>0</v>
      </c>
      <c r="F41" s="430">
        <v>0</v>
      </c>
      <c r="G41" s="431">
        <f>'Projected Cash Flow Year 1'!O42</f>
        <v>0</v>
      </c>
      <c r="H41" s="431">
        <f>'Projected Cash Flow Year 2'!O42</f>
        <v>0</v>
      </c>
      <c r="I41" s="431">
        <f>'Projected Cash Flow Year 3'!O42</f>
        <v>0</v>
      </c>
      <c r="J41" s="431">
        <f>'Projected Cash Flow Year 4'!O42</f>
        <v>0</v>
      </c>
      <c r="K41" s="138"/>
    </row>
    <row r="42" spans="1:11">
      <c r="A42" s="485"/>
      <c r="B42" s="542" t="s">
        <v>164</v>
      </c>
      <c r="C42" s="429">
        <v>0</v>
      </c>
      <c r="D42" s="430">
        <v>0</v>
      </c>
      <c r="E42" s="430">
        <v>0</v>
      </c>
      <c r="F42" s="430">
        <v>0</v>
      </c>
      <c r="G42" s="431">
        <f>'Projected Cash Flow Year 1'!O43</f>
        <v>0</v>
      </c>
      <c r="H42" s="431">
        <f>'Projected Cash Flow Year 2'!O43</f>
        <v>0</v>
      </c>
      <c r="I42" s="431">
        <f>'Projected Cash Flow Year 3'!O43</f>
        <v>0</v>
      </c>
      <c r="J42" s="431">
        <f>'Projected Cash Flow Year 4'!O43</f>
        <v>0</v>
      </c>
      <c r="K42" s="138"/>
    </row>
    <row r="43" spans="1:11">
      <c r="A43" s="485"/>
      <c r="B43" s="542" t="s">
        <v>164</v>
      </c>
      <c r="C43" s="429">
        <v>0</v>
      </c>
      <c r="D43" s="430">
        <v>0</v>
      </c>
      <c r="E43" s="430">
        <v>0</v>
      </c>
      <c r="F43" s="430">
        <v>0</v>
      </c>
      <c r="G43" s="431">
        <f>'Projected Cash Flow Year 1'!O44</f>
        <v>0</v>
      </c>
      <c r="H43" s="431">
        <f>'Projected Cash Flow Year 2'!O44</f>
        <v>0</v>
      </c>
      <c r="I43" s="431">
        <f>'Projected Cash Flow Year 3'!O44</f>
        <v>0</v>
      </c>
      <c r="J43" s="431">
        <f>'Projected Cash Flow Year 4'!O44</f>
        <v>0</v>
      </c>
      <c r="K43" s="138"/>
    </row>
    <row r="44" spans="1:11">
      <c r="A44" s="485"/>
      <c r="B44" s="542" t="s">
        <v>164</v>
      </c>
      <c r="C44" s="429">
        <v>0</v>
      </c>
      <c r="D44" s="430">
        <v>0</v>
      </c>
      <c r="E44" s="430">
        <v>0</v>
      </c>
      <c r="F44" s="430">
        <v>0</v>
      </c>
      <c r="G44" s="431">
        <f>'Projected Cash Flow Year 1'!O46</f>
        <v>0</v>
      </c>
      <c r="H44" s="431">
        <f>'Projected Cash Flow Year 2'!O46</f>
        <v>0</v>
      </c>
      <c r="I44" s="431">
        <f>'Projected Cash Flow Year 3'!O46</f>
        <v>0</v>
      </c>
      <c r="J44" s="431">
        <f>'Projected Cash Flow Year 4'!O46</f>
        <v>0</v>
      </c>
      <c r="K44" s="138"/>
    </row>
    <row r="45" spans="1:11">
      <c r="A45" s="485"/>
      <c r="B45" s="542" t="s">
        <v>164</v>
      </c>
      <c r="C45" s="429">
        <v>0</v>
      </c>
      <c r="D45" s="430">
        <v>0</v>
      </c>
      <c r="E45" s="430">
        <v>0</v>
      </c>
      <c r="F45" s="430">
        <v>0</v>
      </c>
      <c r="G45" s="431">
        <f>'Projected Cash Flow Year 1'!O47</f>
        <v>0</v>
      </c>
      <c r="H45" s="431">
        <f>'Projected Cash Flow Year 2'!O47</f>
        <v>0</v>
      </c>
      <c r="I45" s="431">
        <f>'Projected Cash Flow Year 3'!O47</f>
        <v>0</v>
      </c>
      <c r="J45" s="431">
        <f>'Projected Cash Flow Year 4'!O47</f>
        <v>0</v>
      </c>
      <c r="K45" s="138"/>
    </row>
    <row r="46" spans="1:11">
      <c r="A46" s="485"/>
      <c r="B46" s="542" t="s">
        <v>164</v>
      </c>
      <c r="C46" s="429">
        <v>0</v>
      </c>
      <c r="D46" s="430">
        <v>0</v>
      </c>
      <c r="E46" s="430">
        <v>0</v>
      </c>
      <c r="F46" s="430">
        <v>0</v>
      </c>
      <c r="G46" s="431">
        <f>'Projected Cash Flow Year 1'!O48</f>
        <v>0</v>
      </c>
      <c r="H46" s="431">
        <f>'Projected Cash Flow Year 2'!O48</f>
        <v>0</v>
      </c>
      <c r="I46" s="431">
        <f>'Projected Cash Flow Year 3'!O48</f>
        <v>0</v>
      </c>
      <c r="J46" s="431">
        <f>'Projected Cash Flow Year 4'!O48</f>
        <v>0</v>
      </c>
      <c r="K46" s="138"/>
    </row>
    <row r="47" spans="1:11">
      <c r="A47" s="485"/>
      <c r="B47" s="542" t="s">
        <v>164</v>
      </c>
      <c r="C47" s="429">
        <v>0</v>
      </c>
      <c r="D47" s="430">
        <v>0</v>
      </c>
      <c r="E47" s="430">
        <v>0</v>
      </c>
      <c r="F47" s="430">
        <v>0</v>
      </c>
      <c r="G47" s="431">
        <f>'Projected Cash Flow Year 1'!O49</f>
        <v>0</v>
      </c>
      <c r="H47" s="431">
        <f>'Projected Cash Flow Year 2'!O49</f>
        <v>0</v>
      </c>
      <c r="I47" s="431">
        <f>'Projected Cash Flow Year 3'!O49</f>
        <v>0</v>
      </c>
      <c r="J47" s="431">
        <f>'Projected Cash Flow Year 4'!O49</f>
        <v>0</v>
      </c>
      <c r="K47" s="138"/>
    </row>
    <row r="48" spans="1:11">
      <c r="A48" s="485"/>
      <c r="B48" s="542" t="s">
        <v>164</v>
      </c>
      <c r="C48" s="429">
        <v>0</v>
      </c>
      <c r="D48" s="430">
        <v>0</v>
      </c>
      <c r="E48" s="430">
        <v>0</v>
      </c>
      <c r="F48" s="430">
        <v>0</v>
      </c>
      <c r="G48" s="431">
        <f>'Projected Cash Flow Year 1'!O45</f>
        <v>0</v>
      </c>
      <c r="H48" s="431">
        <f>'Projected Cash Flow Year 2'!O45</f>
        <v>0</v>
      </c>
      <c r="I48" s="431">
        <f>'Projected Cash Flow Year 3'!O45</f>
        <v>0</v>
      </c>
      <c r="J48" s="431">
        <f>'Projected Cash Flow Year 4'!O45</f>
        <v>0</v>
      </c>
      <c r="K48" s="138"/>
    </row>
    <row r="49" spans="1:11">
      <c r="A49" s="485"/>
      <c r="B49" s="542" t="s">
        <v>164</v>
      </c>
      <c r="C49" s="429">
        <v>0</v>
      </c>
      <c r="D49" s="430">
        <v>0</v>
      </c>
      <c r="E49" s="430">
        <v>0</v>
      </c>
      <c r="F49" s="430">
        <v>0</v>
      </c>
      <c r="G49" s="431">
        <f>'Projected Cash Flow Year 1'!O46</f>
        <v>0</v>
      </c>
      <c r="H49" s="431">
        <f>'Projected Cash Flow Year 2'!O46</f>
        <v>0</v>
      </c>
      <c r="I49" s="431">
        <f>'Projected Cash Flow Year 3'!O46</f>
        <v>0</v>
      </c>
      <c r="J49" s="431">
        <f>'Projected Cash Flow Year 4'!O46</f>
        <v>0</v>
      </c>
      <c r="K49" s="138"/>
    </row>
    <row r="50" spans="1:11">
      <c r="A50" s="485"/>
      <c r="B50" s="542" t="s">
        <v>164</v>
      </c>
      <c r="C50" s="429">
        <v>0</v>
      </c>
      <c r="D50" s="430">
        <v>0</v>
      </c>
      <c r="E50" s="430">
        <v>0</v>
      </c>
      <c r="F50" s="430">
        <v>0</v>
      </c>
      <c r="G50" s="431">
        <f>'Projected Cash Flow Year 1'!O47</f>
        <v>0</v>
      </c>
      <c r="H50" s="431">
        <f>'Projected Cash Flow Year 2'!O47</f>
        <v>0</v>
      </c>
      <c r="I50" s="431">
        <f>'Projected Cash Flow Year 3'!O47</f>
        <v>0</v>
      </c>
      <c r="J50" s="431">
        <f>'Projected Cash Flow Year 4'!O47</f>
        <v>0</v>
      </c>
      <c r="K50" s="138"/>
    </row>
    <row r="51" spans="1:11">
      <c r="A51" s="485"/>
      <c r="B51" s="542" t="s">
        <v>164</v>
      </c>
      <c r="C51" s="429">
        <v>0</v>
      </c>
      <c r="D51" s="430">
        <v>0</v>
      </c>
      <c r="E51" s="430">
        <v>0</v>
      </c>
      <c r="F51" s="430">
        <v>0</v>
      </c>
      <c r="G51" s="431">
        <f>'Projected Cash Flow Year 1'!O48</f>
        <v>0</v>
      </c>
      <c r="H51" s="431">
        <f>'Projected Cash Flow Year 2'!O48</f>
        <v>0</v>
      </c>
      <c r="I51" s="431">
        <f>'Projected Cash Flow Year 3'!O48</f>
        <v>0</v>
      </c>
      <c r="J51" s="431">
        <f>'Projected Cash Flow Year 4'!O48</f>
        <v>0</v>
      </c>
      <c r="K51" s="138"/>
    </row>
    <row r="52" spans="1:11">
      <c r="A52" s="486"/>
      <c r="B52" s="489" t="s">
        <v>204</v>
      </c>
      <c r="C52" s="336">
        <f>SUM(C13:C51)</f>
        <v>0</v>
      </c>
      <c r="D52" s="336">
        <f>SUM(D13:D51)</f>
        <v>0</v>
      </c>
      <c r="E52" s="336">
        <f>SUM(E13:E51)</f>
        <v>0</v>
      </c>
      <c r="F52" s="336">
        <f>SUM(F13:F51)</f>
        <v>0</v>
      </c>
      <c r="G52" s="336">
        <f>SUM(G13:G51)</f>
        <v>0</v>
      </c>
      <c r="H52" s="336">
        <f>SUM(H13:H51)</f>
        <v>0</v>
      </c>
      <c r="I52" s="336">
        <f>SUM(I13:I51)</f>
        <v>0</v>
      </c>
      <c r="J52" s="336">
        <f>SUM(J13:J51)</f>
        <v>0</v>
      </c>
      <c r="K52" s="138"/>
    </row>
    <row r="53" spans="1:11" ht="15.75">
      <c r="A53" s="464"/>
      <c r="B53" s="488"/>
      <c r="C53" s="335"/>
      <c r="D53" s="330"/>
      <c r="E53" s="330"/>
      <c r="F53" s="330"/>
      <c r="G53" s="330"/>
      <c r="H53" s="330"/>
      <c r="I53" s="330"/>
      <c r="J53" s="330"/>
      <c r="K53" s="138"/>
    </row>
    <row r="54" spans="1:11" ht="16.5" thickBot="1">
      <c r="A54" s="464"/>
      <c r="B54" s="331" t="s">
        <v>51</v>
      </c>
      <c r="C54" s="337">
        <f>C10-C52</f>
        <v>0</v>
      </c>
      <c r="D54" s="337">
        <f>D10-D52</f>
        <v>0</v>
      </c>
      <c r="E54" s="337">
        <f>E10-E52</f>
        <v>0</v>
      </c>
      <c r="F54" s="337">
        <f>F10-F52</f>
        <v>0</v>
      </c>
      <c r="G54" s="337">
        <f>G10-G52</f>
        <v>0</v>
      </c>
      <c r="H54" s="337">
        <f>H10-H52</f>
        <v>0</v>
      </c>
      <c r="I54" s="337">
        <f>I10-I52</f>
        <v>0</v>
      </c>
      <c r="J54" s="337">
        <f>J10-J52</f>
        <v>0</v>
      </c>
      <c r="K54" s="138"/>
    </row>
    <row r="55" spans="1:11" ht="16.5" thickTop="1">
      <c r="A55" s="464"/>
      <c r="B55" s="468"/>
      <c r="C55" s="468"/>
      <c r="D55" s="469"/>
      <c r="E55" s="469"/>
      <c r="F55" s="470"/>
      <c r="G55" s="137"/>
      <c r="H55" s="137"/>
      <c r="I55" s="137"/>
      <c r="J55" s="137"/>
    </row>
    <row r="56" spans="1:11">
      <c r="C56"/>
      <c r="D56"/>
      <c r="E56"/>
      <c r="F56"/>
      <c r="G56"/>
      <c r="H56" s="137"/>
      <c r="I56" s="137"/>
      <c r="J56" s="137"/>
    </row>
    <row r="57" spans="1:11">
      <c r="C57"/>
      <c r="D57"/>
      <c r="E57"/>
      <c r="F57"/>
      <c r="G57"/>
      <c r="H57" s="137"/>
      <c r="I57" s="137"/>
      <c r="J57" s="137"/>
    </row>
    <row r="58" spans="1:11">
      <c r="C58"/>
      <c r="D58"/>
      <c r="E58"/>
      <c r="F58"/>
      <c r="G58"/>
      <c r="H58" s="140"/>
      <c r="I58" s="140"/>
      <c r="J58" s="140"/>
    </row>
    <row r="59" spans="1:11">
      <c r="C59"/>
      <c r="D59"/>
      <c r="E59"/>
      <c r="F59"/>
      <c r="G59"/>
    </row>
    <row r="60" spans="1:11">
      <c r="C60"/>
      <c r="D60"/>
      <c r="E60"/>
      <c r="F60"/>
      <c r="G60"/>
    </row>
    <row r="61" spans="1:11" ht="15.75" customHeight="1">
      <c r="C61"/>
      <c r="D61"/>
      <c r="E61"/>
      <c r="F61"/>
      <c r="G61"/>
    </row>
    <row r="62" spans="1:11" ht="15.75" customHeight="1">
      <c r="C62"/>
      <c r="D62"/>
      <c r="E62"/>
      <c r="F62"/>
      <c r="G62"/>
    </row>
    <row r="63" spans="1:11" ht="15.75" customHeight="1">
      <c r="C63"/>
      <c r="D63"/>
      <c r="E63"/>
      <c r="F63"/>
      <c r="G63"/>
      <c r="H63" s="137"/>
      <c r="I63" s="137"/>
      <c r="J63" s="137"/>
    </row>
    <row r="64" spans="1:11" ht="15.75" customHeight="1">
      <c r="C64"/>
      <c r="D64"/>
      <c r="E64"/>
      <c r="F64"/>
      <c r="G64"/>
    </row>
    <row r="65" spans="3:10" ht="15.75" customHeight="1">
      <c r="C65"/>
      <c r="D65"/>
      <c r="E65"/>
      <c r="F65"/>
      <c r="G65"/>
    </row>
    <row r="66" spans="3:10" ht="15.75" customHeight="1">
      <c r="C66"/>
      <c r="D66"/>
      <c r="E66"/>
      <c r="F66"/>
      <c r="G66"/>
    </row>
    <row r="67" spans="3:10" ht="15.75" customHeight="1">
      <c r="C67"/>
      <c r="D67"/>
      <c r="E67"/>
      <c r="F67"/>
      <c r="G67"/>
      <c r="H67" s="137"/>
      <c r="I67" s="137"/>
      <c r="J67" s="137"/>
    </row>
    <row r="68" spans="3:10" ht="15.75" customHeight="1">
      <c r="C68"/>
      <c r="D68"/>
      <c r="E68"/>
      <c r="F68"/>
      <c r="G68"/>
      <c r="H68" s="137"/>
      <c r="I68" s="137"/>
      <c r="J68" s="137"/>
    </row>
    <row r="69" spans="3:10" ht="15.75" customHeight="1">
      <c r="C69"/>
      <c r="D69"/>
      <c r="E69"/>
      <c r="F69"/>
      <c r="G69"/>
      <c r="H69" s="137"/>
      <c r="I69" s="137"/>
      <c r="J69" s="137"/>
    </row>
    <row r="70" spans="3:10" ht="15.75" customHeight="1">
      <c r="C70"/>
      <c r="D70"/>
      <c r="E70"/>
      <c r="F70"/>
      <c r="G70"/>
      <c r="H70" s="137"/>
      <c r="I70" s="137"/>
      <c r="J70" s="137"/>
    </row>
    <row r="71" spans="3:10" ht="15.75" customHeight="1">
      <c r="C71"/>
      <c r="D71"/>
      <c r="E71"/>
      <c r="F71"/>
      <c r="G71"/>
      <c r="H71" s="137"/>
      <c r="I71" s="137"/>
      <c r="J71" s="137"/>
    </row>
    <row r="72" spans="3:10" ht="15.75" customHeight="1">
      <c r="C72"/>
      <c r="D72"/>
      <c r="E72"/>
      <c r="F72"/>
      <c r="G72"/>
      <c r="H72" s="137"/>
      <c r="I72" s="137"/>
      <c r="J72" s="137"/>
    </row>
    <row r="73" spans="3:10" ht="15.75" customHeight="1">
      <c r="C73"/>
      <c r="D73"/>
      <c r="E73"/>
      <c r="F73"/>
      <c r="G73"/>
    </row>
    <row r="74" spans="3:10" ht="15.75" customHeight="1">
      <c r="C74"/>
      <c r="D74"/>
      <c r="E74"/>
      <c r="F74"/>
      <c r="G74"/>
      <c r="H74" s="137"/>
      <c r="I74" s="137"/>
      <c r="J74" s="137"/>
    </row>
    <row r="75" spans="3:10" ht="15.75" customHeight="1">
      <c r="C75"/>
      <c r="D75"/>
      <c r="E75"/>
      <c r="F75"/>
      <c r="G75"/>
      <c r="H75" s="137"/>
      <c r="I75" s="137"/>
      <c r="J75" s="137"/>
    </row>
    <row r="76" spans="3:10" ht="15.75" customHeight="1">
      <c r="C76"/>
      <c r="D76"/>
      <c r="E76"/>
      <c r="F76"/>
      <c r="G76"/>
      <c r="H76" s="137"/>
      <c r="I76" s="137"/>
      <c r="J76" s="137"/>
    </row>
    <row r="77" spans="3:10" ht="15.75" customHeight="1">
      <c r="C77"/>
      <c r="D77"/>
      <c r="E77"/>
      <c r="F77"/>
      <c r="G77"/>
      <c r="H77" s="137"/>
      <c r="I77" s="137"/>
      <c r="J77" s="137"/>
    </row>
    <row r="78" spans="3:10" ht="15.75" customHeight="1">
      <c r="C78"/>
      <c r="D78"/>
      <c r="E78"/>
      <c r="F78"/>
      <c r="G78"/>
      <c r="H78" s="137"/>
      <c r="I78" s="137"/>
      <c r="J78" s="137"/>
    </row>
    <row r="79" spans="3:10" ht="15.75" customHeight="1">
      <c r="C79"/>
      <c r="D79"/>
      <c r="E79"/>
      <c r="F79"/>
      <c r="G79"/>
      <c r="H79" s="137"/>
      <c r="I79" s="137"/>
      <c r="J79" s="137"/>
    </row>
    <row r="80" spans="3:10" ht="15.75" customHeight="1">
      <c r="C80"/>
      <c r="D80"/>
      <c r="E80"/>
      <c r="F80"/>
      <c r="G80"/>
      <c r="H80" s="137"/>
      <c r="I80" s="137"/>
      <c r="J80" s="137"/>
    </row>
    <row r="81" spans="3:10" ht="15.75" customHeight="1">
      <c r="C81"/>
      <c r="D81"/>
      <c r="E81"/>
      <c r="F81"/>
      <c r="G81"/>
      <c r="H81" s="137"/>
      <c r="I81" s="137"/>
      <c r="J81" s="137"/>
    </row>
    <row r="82" spans="3:10" ht="15.75" customHeight="1">
      <c r="C82"/>
      <c r="D82"/>
      <c r="E82"/>
      <c r="F82"/>
      <c r="G82"/>
      <c r="H82" s="137"/>
      <c r="I82" s="137"/>
      <c r="J82" s="137"/>
    </row>
    <row r="83" spans="3:10" ht="15.75" customHeight="1">
      <c r="C83"/>
      <c r="D83"/>
      <c r="E83"/>
      <c r="F83"/>
      <c r="G83"/>
      <c r="H83" s="137"/>
      <c r="I83" s="137"/>
      <c r="J83" s="137"/>
    </row>
    <row r="84" spans="3:10" ht="15.75" customHeight="1">
      <c r="C84"/>
      <c r="D84"/>
      <c r="E84"/>
      <c r="F84"/>
      <c r="G84"/>
    </row>
    <row r="85" spans="3:10" ht="15.75" customHeight="1">
      <c r="C85"/>
      <c r="D85"/>
      <c r="E85"/>
      <c r="F85"/>
      <c r="G85"/>
      <c r="H85" s="137"/>
      <c r="I85" s="137"/>
      <c r="J85" s="137"/>
    </row>
    <row r="86" spans="3:10" ht="15.75" customHeight="1">
      <c r="C86"/>
      <c r="D86"/>
      <c r="E86"/>
      <c r="F86"/>
      <c r="G86"/>
      <c r="H86" s="137"/>
      <c r="I86" s="137"/>
      <c r="J86" s="137"/>
    </row>
    <row r="87" spans="3:10" ht="15.75" customHeight="1">
      <c r="C87"/>
      <c r="D87"/>
      <c r="E87"/>
      <c r="F87"/>
      <c r="G87"/>
    </row>
    <row r="88" spans="3:10" ht="15.75" customHeight="1">
      <c r="C88"/>
      <c r="D88"/>
      <c r="E88"/>
      <c r="F88"/>
      <c r="G88"/>
    </row>
    <row r="89" spans="3:10" ht="15.75" customHeight="1">
      <c r="C89"/>
      <c r="D89"/>
      <c r="E89"/>
      <c r="F89"/>
      <c r="G89"/>
    </row>
    <row r="90" spans="3:10" ht="15.75" customHeight="1">
      <c r="C90"/>
      <c r="D90"/>
      <c r="E90"/>
      <c r="F90"/>
      <c r="G90"/>
    </row>
    <row r="91" spans="3:10" ht="15.75" customHeight="1">
      <c r="C91"/>
      <c r="D91"/>
      <c r="E91"/>
      <c r="F91"/>
      <c r="G91"/>
    </row>
    <row r="92" spans="3:10" ht="15.75" customHeight="1">
      <c r="C92"/>
      <c r="D92"/>
      <c r="E92"/>
      <c r="F92"/>
      <c r="G92"/>
    </row>
    <row r="93" spans="3:10" ht="15.75" customHeight="1">
      <c r="C93"/>
      <c r="D93"/>
      <c r="E93"/>
      <c r="F93"/>
      <c r="G93"/>
    </row>
    <row r="94" spans="3:10" ht="15.75" customHeight="1">
      <c r="C94"/>
      <c r="D94"/>
      <c r="E94"/>
      <c r="F94"/>
      <c r="G94"/>
    </row>
    <row r="95" spans="3:10" hidden="1">
      <c r="C95"/>
      <c r="D95"/>
      <c r="E95"/>
      <c r="F95"/>
      <c r="G95"/>
    </row>
    <row r="96" spans="3:10">
      <c r="C96"/>
      <c r="D96"/>
      <c r="E96"/>
      <c r="F96"/>
      <c r="G96"/>
    </row>
    <row r="97" spans="3:7">
      <c r="C97"/>
      <c r="D97"/>
      <c r="E97"/>
      <c r="F97"/>
      <c r="G97"/>
    </row>
    <row r="98" spans="3:7">
      <c r="C98"/>
      <c r="D98"/>
      <c r="E98"/>
      <c r="F98"/>
      <c r="G98"/>
    </row>
    <row r="99" spans="3:7">
      <c r="C99"/>
      <c r="D99"/>
      <c r="E99"/>
      <c r="F99"/>
      <c r="G99"/>
    </row>
    <row r="100" spans="3:7">
      <c r="C100"/>
      <c r="D100"/>
      <c r="E100"/>
      <c r="F100"/>
      <c r="G100"/>
    </row>
    <row r="101" spans="3:7">
      <c r="C101"/>
      <c r="D101"/>
      <c r="E101"/>
      <c r="F101"/>
      <c r="G101"/>
    </row>
    <row r="102" spans="3:7">
      <c r="C102"/>
      <c r="D102"/>
      <c r="E102"/>
      <c r="F102"/>
      <c r="G102"/>
    </row>
    <row r="103" spans="3:7">
      <c r="C103"/>
      <c r="D103"/>
      <c r="E103"/>
      <c r="F103"/>
      <c r="G103"/>
    </row>
    <row r="104" spans="3:7">
      <c r="C104"/>
      <c r="D104"/>
      <c r="E104"/>
      <c r="F104"/>
      <c r="G104"/>
    </row>
    <row r="105" spans="3:7">
      <c r="C105"/>
      <c r="D105"/>
      <c r="E105"/>
      <c r="F105"/>
      <c r="G105"/>
    </row>
    <row r="106" spans="3:7">
      <c r="C106"/>
      <c r="D106"/>
      <c r="E106"/>
      <c r="F106"/>
      <c r="G106"/>
    </row>
    <row r="107" spans="3:7">
      <c r="C107"/>
      <c r="D107"/>
      <c r="E107"/>
      <c r="F107"/>
      <c r="G107"/>
    </row>
    <row r="108" spans="3:7">
      <c r="C108"/>
      <c r="D108"/>
      <c r="E108"/>
      <c r="F108"/>
      <c r="G108"/>
    </row>
    <row r="109" spans="3:7">
      <c r="C109"/>
      <c r="D109"/>
      <c r="E109"/>
      <c r="F109"/>
      <c r="G109"/>
    </row>
    <row r="110" spans="3:7">
      <c r="C110"/>
      <c r="D110"/>
      <c r="E110"/>
      <c r="F110"/>
      <c r="G110"/>
    </row>
    <row r="111" spans="3:7"/>
    <row r="112" spans="3:7"/>
    <row r="113"/>
    <row r="114"/>
    <row r="115"/>
    <row r="116"/>
    <row r="117"/>
    <row r="118"/>
  </sheetData>
  <sheetProtection selectLockedCells="1"/>
  <sortState ref="B74:B76">
    <sortCondition ref="B74"/>
  </sortState>
  <mergeCells count="2">
    <mergeCell ref="B1:J1"/>
    <mergeCell ref="E2:F2"/>
  </mergeCells>
  <dataValidations count="1">
    <dataValidation type="custom" allowBlank="1" showInputMessage="1" showErrorMessage="1" error="Please leave it blank and fill the following years._x000a__x000a_Hint: Do not fill grey cells." sqref="C13:C51" xr:uid="{00000000-0002-0000-0200-000000000000}">
      <formula1>IF(F$7=$C$7,FALSE,TRUE)</formula1>
    </dataValidation>
  </dataValidations>
  <pageMargins left="0.7" right="0.7" top="0.98" bottom="0.75" header="0.3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53" id="{781ACA01-576A-4DA6-B40F-4A85EF18389C}">
            <xm:f>IF(F$7=START!$C$7,TRUE,FALSE)</xm:f>
            <x14:dxf>
              <fill>
                <patternFill>
                  <bgColor theme="0" tint="-0.14996795556505021"/>
                </patternFill>
              </fill>
            </x14:dxf>
          </x14:cfRule>
          <xm:sqref>C13:C24 C33:C35</xm:sqref>
        </x14:conditionalFormatting>
        <x14:conditionalFormatting xmlns:xm="http://schemas.microsoft.com/office/excel/2006/main">
          <x14:cfRule type="expression" priority="52" id="{F85975A8-C62C-4D52-B3F0-F8E6201214E1}">
            <xm:f>IF(F$7=START!$C$7,TRUE,FALSE)</xm:f>
            <x14:dxf>
              <font>
                <color auto="1"/>
              </font>
              <fill>
                <patternFill>
                  <bgColor theme="0" tint="-0.14996795556505021"/>
                </patternFill>
              </fill>
            </x14:dxf>
          </x14:cfRule>
          <xm:sqref>C9 C13:C24 C33:C35</xm:sqref>
        </x14:conditionalFormatting>
        <x14:conditionalFormatting xmlns:xm="http://schemas.microsoft.com/office/excel/2006/main">
          <x14:cfRule type="expression" priority="45" id="{37627AD3-A6C3-49EE-856E-BD2D6AA8BA38}">
            <xm:f>IF(F$7=START!$C$7,TRUE,FALSE)</xm:f>
            <x14:dxf>
              <fill>
                <patternFill>
                  <bgColor theme="0" tint="-0.14996795556505021"/>
                </patternFill>
              </fill>
            </x14:dxf>
          </x14:cfRule>
          <xm:sqref>C37</xm:sqref>
        </x14:conditionalFormatting>
        <x14:conditionalFormatting xmlns:xm="http://schemas.microsoft.com/office/excel/2006/main">
          <x14:cfRule type="expression" priority="44" id="{CF18F883-C7C7-42CF-AB74-80A300943754}">
            <xm:f>IF(F$7=START!$C$7,TRUE,FALSE)</xm:f>
            <x14:dxf>
              <font>
                <color auto="1"/>
              </font>
              <fill>
                <patternFill>
                  <bgColor theme="0" tint="-0.14996795556505021"/>
                </patternFill>
              </fill>
            </x14:dxf>
          </x14:cfRule>
          <xm:sqref>C37</xm:sqref>
        </x14:conditionalFormatting>
        <x14:conditionalFormatting xmlns:xm="http://schemas.microsoft.com/office/excel/2006/main">
          <x14:cfRule type="expression" priority="43" id="{DDA528D4-A2CB-414F-AC8D-9286054D9842}">
            <xm:f>IF(F$7=START!$C$7,TRUE,FALSE)</xm:f>
            <x14:dxf>
              <fill>
                <patternFill>
                  <bgColor theme="0" tint="-0.14996795556505021"/>
                </patternFill>
              </fill>
            </x14:dxf>
          </x14:cfRule>
          <xm:sqref>C36</xm:sqref>
        </x14:conditionalFormatting>
        <x14:conditionalFormatting xmlns:xm="http://schemas.microsoft.com/office/excel/2006/main">
          <x14:cfRule type="expression" priority="42" id="{27A1415B-3E25-4CAD-9D02-261476409E28}">
            <xm:f>IF(F$7=START!$C$7,TRUE,FALSE)</xm:f>
            <x14:dxf>
              <font>
                <color auto="1"/>
              </font>
              <fill>
                <patternFill>
                  <bgColor theme="0" tint="-0.14996795556505021"/>
                </patternFill>
              </fill>
            </x14:dxf>
          </x14:cfRule>
          <xm:sqref>C36</xm:sqref>
        </x14:conditionalFormatting>
        <x14:conditionalFormatting xmlns:xm="http://schemas.microsoft.com/office/excel/2006/main">
          <x14:cfRule type="expression" priority="41" id="{E01E5FB1-0562-4B85-97D8-ECCB8C64ABA4}">
            <xm:f>IF(F$7=START!$C$7,TRUE,FALSE)</xm:f>
            <x14:dxf>
              <font>
                <color auto="1"/>
              </font>
              <fill>
                <patternFill>
                  <bgColor theme="0" tint="-0.14996795556505021"/>
                </patternFill>
              </fill>
            </x14:dxf>
          </x14:cfRule>
          <xm:sqref>C8</xm:sqref>
        </x14:conditionalFormatting>
        <x14:conditionalFormatting xmlns:xm="http://schemas.microsoft.com/office/excel/2006/main">
          <x14:cfRule type="expression" priority="39" id="{C0E4756C-F237-447B-9AD7-79AFD0A9E9D1}">
            <xm:f>IF(F$7=START!$C$7,TRUE,FALSE)</xm:f>
            <x14:dxf>
              <fill>
                <patternFill>
                  <bgColor theme="0" tint="-0.14996795556505021"/>
                </patternFill>
              </fill>
            </x14:dxf>
          </x14:cfRule>
          <xm:sqref>C25:C27</xm:sqref>
        </x14:conditionalFormatting>
        <x14:conditionalFormatting xmlns:xm="http://schemas.microsoft.com/office/excel/2006/main">
          <x14:cfRule type="expression" priority="38" id="{1282EA08-5471-4CAD-A0F0-F713C23B7DDF}">
            <xm:f>IF(F$7=START!$C$7,TRUE,FALSE)</xm:f>
            <x14:dxf>
              <font>
                <color auto="1"/>
              </font>
              <fill>
                <patternFill>
                  <bgColor theme="0" tint="-0.14996795556505021"/>
                </patternFill>
              </fill>
            </x14:dxf>
          </x14:cfRule>
          <xm:sqref>C25:C27</xm:sqref>
        </x14:conditionalFormatting>
        <x14:conditionalFormatting xmlns:xm="http://schemas.microsoft.com/office/excel/2006/main">
          <x14:cfRule type="expression" priority="37" id="{CB0A0D98-0E12-4DE5-82D2-8EDC87616DE0}">
            <xm:f>IF(F$7=START!$C$7,TRUE,FALSE)</xm:f>
            <x14:dxf>
              <fill>
                <patternFill>
                  <bgColor theme="0" tint="-0.14996795556505021"/>
                </patternFill>
              </fill>
            </x14:dxf>
          </x14:cfRule>
          <xm:sqref>C32</xm:sqref>
        </x14:conditionalFormatting>
        <x14:conditionalFormatting xmlns:xm="http://schemas.microsoft.com/office/excel/2006/main">
          <x14:cfRule type="expression" priority="36" id="{A9561911-6C5D-429C-BECB-A233CB50F620}">
            <xm:f>IF(F$7=START!$C$7,TRUE,FALSE)</xm:f>
            <x14:dxf>
              <font>
                <color auto="1"/>
              </font>
              <fill>
                <patternFill>
                  <bgColor theme="0" tint="-0.14996795556505021"/>
                </patternFill>
              </fill>
            </x14:dxf>
          </x14:cfRule>
          <xm:sqref>C32</xm:sqref>
        </x14:conditionalFormatting>
        <x14:conditionalFormatting xmlns:xm="http://schemas.microsoft.com/office/excel/2006/main">
          <x14:cfRule type="expression" priority="35" id="{AD5DD754-0443-4A9D-8ED1-10E3FA37BDA5}">
            <xm:f>IF(F$7=START!$C$7,TRUE,FALSE)</xm:f>
            <x14:dxf>
              <fill>
                <patternFill>
                  <bgColor theme="0" tint="-0.14996795556505021"/>
                </patternFill>
              </fill>
            </x14:dxf>
          </x14:cfRule>
          <xm:sqref>C31</xm:sqref>
        </x14:conditionalFormatting>
        <x14:conditionalFormatting xmlns:xm="http://schemas.microsoft.com/office/excel/2006/main">
          <x14:cfRule type="expression" priority="34" id="{C57F8C60-50B9-4D0B-8BE0-B85C097B71F0}">
            <xm:f>IF(F$7=START!$C$7,TRUE,FALSE)</xm:f>
            <x14:dxf>
              <font>
                <color auto="1"/>
              </font>
              <fill>
                <patternFill>
                  <bgColor theme="0" tint="-0.14996795556505021"/>
                </patternFill>
              </fill>
            </x14:dxf>
          </x14:cfRule>
          <xm:sqref>C31</xm:sqref>
        </x14:conditionalFormatting>
        <x14:conditionalFormatting xmlns:xm="http://schemas.microsoft.com/office/excel/2006/main">
          <x14:cfRule type="expression" priority="33" id="{3E97CB1A-E421-4D93-9703-440EB7F94CB5}">
            <xm:f>IF(F$7=START!$C$7,TRUE,FALSE)</xm:f>
            <x14:dxf>
              <fill>
                <patternFill>
                  <bgColor theme="0" tint="-0.14996795556505021"/>
                </patternFill>
              </fill>
            </x14:dxf>
          </x14:cfRule>
          <xm:sqref>C30</xm:sqref>
        </x14:conditionalFormatting>
        <x14:conditionalFormatting xmlns:xm="http://schemas.microsoft.com/office/excel/2006/main">
          <x14:cfRule type="expression" priority="32" id="{63D9FCE2-E023-445D-AB76-FF50D3792B4A}">
            <xm:f>IF(F$7=START!$C$7,TRUE,FALSE)</xm:f>
            <x14:dxf>
              <font>
                <color auto="1"/>
              </font>
              <fill>
                <patternFill>
                  <bgColor theme="0" tint="-0.14996795556505021"/>
                </patternFill>
              </fill>
            </x14:dxf>
          </x14:cfRule>
          <xm:sqref>C30</xm:sqref>
        </x14:conditionalFormatting>
        <x14:conditionalFormatting xmlns:xm="http://schemas.microsoft.com/office/excel/2006/main">
          <x14:cfRule type="expression" priority="31" id="{6F41868F-9B0F-41AF-97AB-868300733570}">
            <xm:f>IF(F$7=START!$C$7,TRUE,FALSE)</xm:f>
            <x14:dxf>
              <fill>
                <patternFill>
                  <bgColor theme="0" tint="-0.14996795556505021"/>
                </patternFill>
              </fill>
            </x14:dxf>
          </x14:cfRule>
          <xm:sqref>C29</xm:sqref>
        </x14:conditionalFormatting>
        <x14:conditionalFormatting xmlns:xm="http://schemas.microsoft.com/office/excel/2006/main">
          <x14:cfRule type="expression" priority="30" id="{73BDD337-509F-4880-A60D-8F1ABC299AC9}">
            <xm:f>IF(F$7=START!$C$7,TRUE,FALSE)</xm:f>
            <x14:dxf>
              <font>
                <color auto="1"/>
              </font>
              <fill>
                <patternFill>
                  <bgColor theme="0" tint="-0.14996795556505021"/>
                </patternFill>
              </fill>
            </x14:dxf>
          </x14:cfRule>
          <xm:sqref>C29</xm:sqref>
        </x14:conditionalFormatting>
        <x14:conditionalFormatting xmlns:xm="http://schemas.microsoft.com/office/excel/2006/main">
          <x14:cfRule type="expression" priority="29" id="{AF88E425-DF1D-4E70-9BD6-7D3578CE7BAC}">
            <xm:f>IF(F$7=START!$C$7,TRUE,FALSE)</xm:f>
            <x14:dxf>
              <fill>
                <patternFill>
                  <bgColor theme="0" tint="-0.14996795556505021"/>
                </patternFill>
              </fill>
            </x14:dxf>
          </x14:cfRule>
          <xm:sqref>C28</xm:sqref>
        </x14:conditionalFormatting>
        <x14:conditionalFormatting xmlns:xm="http://schemas.microsoft.com/office/excel/2006/main">
          <x14:cfRule type="expression" priority="28" id="{24C9B6ED-7187-40FB-91CA-56C967EA3483}">
            <xm:f>IF(F$7=START!$C$7,TRUE,FALSE)</xm:f>
            <x14:dxf>
              <font>
                <color auto="1"/>
              </font>
              <fill>
                <patternFill>
                  <bgColor theme="0" tint="-0.14996795556505021"/>
                </patternFill>
              </fill>
            </x14:dxf>
          </x14:cfRule>
          <xm:sqref>C28</xm:sqref>
        </x14:conditionalFormatting>
        <x14:conditionalFormatting xmlns:xm="http://schemas.microsoft.com/office/excel/2006/main">
          <x14:cfRule type="expression" priority="18" id="{0719B238-D483-4433-ACE4-7264EDA56ECF}">
            <xm:f>IF(F$7=START!$C$7,TRUE,FALSE)</xm:f>
            <x14:dxf>
              <fill>
                <patternFill>
                  <bgColor theme="0" tint="-0.14996795556505021"/>
                </patternFill>
              </fill>
            </x14:dxf>
          </x14:cfRule>
          <xm:sqref>C49:C51</xm:sqref>
        </x14:conditionalFormatting>
        <x14:conditionalFormatting xmlns:xm="http://schemas.microsoft.com/office/excel/2006/main">
          <x14:cfRule type="expression" priority="17" id="{D05DEAF5-A16B-43E6-857D-6AFA11CE0DD4}">
            <xm:f>IF(F$7=START!$C$7,TRUE,FALSE)</xm:f>
            <x14:dxf>
              <font>
                <color auto="1"/>
              </font>
              <fill>
                <patternFill>
                  <bgColor theme="0" tint="-0.14996795556505021"/>
                </patternFill>
              </fill>
            </x14:dxf>
          </x14:cfRule>
          <xm:sqref>C49:C51</xm:sqref>
        </x14:conditionalFormatting>
        <x14:conditionalFormatting xmlns:xm="http://schemas.microsoft.com/office/excel/2006/main">
          <x14:cfRule type="expression" priority="16" id="{DECECB90-45D2-469F-B021-AD9EB8E042B9}">
            <xm:f>IF(F$7=START!$C$7,TRUE,FALSE)</xm:f>
            <x14:dxf>
              <fill>
                <patternFill>
                  <bgColor theme="0" tint="-0.14996795556505021"/>
                </patternFill>
              </fill>
            </x14:dxf>
          </x14:cfRule>
          <xm:sqref>C48</xm:sqref>
        </x14:conditionalFormatting>
        <x14:conditionalFormatting xmlns:xm="http://schemas.microsoft.com/office/excel/2006/main">
          <x14:cfRule type="expression" priority="15" id="{234167C8-43D0-4FE6-AF2B-BBFED4B72D93}">
            <xm:f>IF(F$7=START!$C$7,TRUE,FALSE)</xm:f>
            <x14:dxf>
              <font>
                <color auto="1"/>
              </font>
              <fill>
                <patternFill>
                  <bgColor theme="0" tint="-0.14996795556505021"/>
                </patternFill>
              </fill>
            </x14:dxf>
          </x14:cfRule>
          <xm:sqref>C48</xm:sqref>
        </x14:conditionalFormatting>
        <x14:conditionalFormatting xmlns:xm="http://schemas.microsoft.com/office/excel/2006/main">
          <x14:cfRule type="expression" priority="14" id="{7F43D133-965E-4C1B-A90B-E8C286BE91CC}">
            <xm:f>IF(F$7=START!$C$7,TRUE,FALSE)</xm:f>
            <x14:dxf>
              <fill>
                <patternFill>
                  <bgColor theme="0" tint="-0.14996795556505021"/>
                </patternFill>
              </fill>
            </x14:dxf>
          </x14:cfRule>
          <xm:sqref>C43</xm:sqref>
        </x14:conditionalFormatting>
        <x14:conditionalFormatting xmlns:xm="http://schemas.microsoft.com/office/excel/2006/main">
          <x14:cfRule type="expression" priority="13" id="{A177B8BF-6651-4BDC-97BD-C0BFE87F4C91}">
            <xm:f>IF(F$7=START!$C$7,TRUE,FALSE)</xm:f>
            <x14:dxf>
              <font>
                <color auto="1"/>
              </font>
              <fill>
                <patternFill>
                  <bgColor theme="0" tint="-0.14996795556505021"/>
                </patternFill>
              </fill>
            </x14:dxf>
          </x14:cfRule>
          <xm:sqref>C43</xm:sqref>
        </x14:conditionalFormatting>
        <x14:conditionalFormatting xmlns:xm="http://schemas.microsoft.com/office/excel/2006/main">
          <x14:cfRule type="expression" priority="12" id="{1D94A9A3-6B97-4361-8551-977410C4384D}">
            <xm:f>IF(F$7=START!$C$7,TRUE,FALSE)</xm:f>
            <x14:dxf>
              <fill>
                <patternFill>
                  <bgColor theme="0" tint="-0.14996795556505021"/>
                </patternFill>
              </fill>
            </x14:dxf>
          </x14:cfRule>
          <xm:sqref>C44:C46</xm:sqref>
        </x14:conditionalFormatting>
        <x14:conditionalFormatting xmlns:xm="http://schemas.microsoft.com/office/excel/2006/main">
          <x14:cfRule type="expression" priority="11" id="{AEC0FAF7-64FC-4C55-88A5-ACC9F7881BC1}">
            <xm:f>IF(F$7=START!$C$7,TRUE,FALSE)</xm:f>
            <x14:dxf>
              <font>
                <color auto="1"/>
              </font>
              <fill>
                <patternFill>
                  <bgColor theme="0" tint="-0.14996795556505021"/>
                </patternFill>
              </fill>
            </x14:dxf>
          </x14:cfRule>
          <xm:sqref>C44:C46</xm:sqref>
        </x14:conditionalFormatting>
        <x14:conditionalFormatting xmlns:xm="http://schemas.microsoft.com/office/excel/2006/main">
          <x14:cfRule type="expression" priority="10" id="{D667EFD3-450A-4651-A1DC-CEB79A634287}">
            <xm:f>IF(F$7=START!$C$7,TRUE,FALSE)</xm:f>
            <x14:dxf>
              <fill>
                <patternFill>
                  <bgColor theme="0" tint="-0.14996795556505021"/>
                </patternFill>
              </fill>
            </x14:dxf>
          </x14:cfRule>
          <xm:sqref>C47</xm:sqref>
        </x14:conditionalFormatting>
        <x14:conditionalFormatting xmlns:xm="http://schemas.microsoft.com/office/excel/2006/main">
          <x14:cfRule type="expression" priority="9" id="{B8AE02DD-0BB3-4F06-B611-239029C6E08B}">
            <xm:f>IF(F$7=START!$C$7,TRUE,FALSE)</xm:f>
            <x14:dxf>
              <font>
                <color auto="1"/>
              </font>
              <fill>
                <patternFill>
                  <bgColor theme="0" tint="-0.14996795556505021"/>
                </patternFill>
              </fill>
            </x14:dxf>
          </x14:cfRule>
          <xm:sqref>C47</xm:sqref>
        </x14:conditionalFormatting>
        <x14:conditionalFormatting xmlns:xm="http://schemas.microsoft.com/office/excel/2006/main">
          <x14:cfRule type="expression" priority="6" id="{55604F36-1C9D-4690-AF4B-E86C88A0FAF1}">
            <xm:f>IF(F$7=START!$C$7,TRUE,FALSE)</xm:f>
            <x14:dxf>
              <fill>
                <patternFill>
                  <bgColor theme="0" tint="-0.14996795556505021"/>
                </patternFill>
              </fill>
            </x14:dxf>
          </x14:cfRule>
          <xm:sqref>C38</xm:sqref>
        </x14:conditionalFormatting>
        <x14:conditionalFormatting xmlns:xm="http://schemas.microsoft.com/office/excel/2006/main">
          <x14:cfRule type="expression" priority="5" id="{BCF1463D-B055-479F-A6C5-467ABE50E2B7}">
            <xm:f>IF(F$7=START!$C$7,TRUE,FALSE)</xm:f>
            <x14:dxf>
              <font>
                <color auto="1"/>
              </font>
              <fill>
                <patternFill>
                  <bgColor theme="0" tint="-0.14996795556505021"/>
                </patternFill>
              </fill>
            </x14:dxf>
          </x14:cfRule>
          <xm:sqref>C38</xm:sqref>
        </x14:conditionalFormatting>
        <x14:conditionalFormatting xmlns:xm="http://schemas.microsoft.com/office/excel/2006/main">
          <x14:cfRule type="expression" priority="4" id="{FAA9FA89-156B-4756-8E6F-FA2AE6C49A73}">
            <xm:f>IF(F$7=START!$C$7,TRUE,FALSE)</xm:f>
            <x14:dxf>
              <fill>
                <patternFill>
                  <bgColor theme="0" tint="-0.14996795556505021"/>
                </patternFill>
              </fill>
            </x14:dxf>
          </x14:cfRule>
          <xm:sqref>C40:C42</xm:sqref>
        </x14:conditionalFormatting>
        <x14:conditionalFormatting xmlns:xm="http://schemas.microsoft.com/office/excel/2006/main">
          <x14:cfRule type="expression" priority="3" id="{7A634C4F-F4C7-4388-90AA-88E558D068BC}">
            <xm:f>IF(F$7=START!$C$7,TRUE,FALSE)</xm:f>
            <x14:dxf>
              <font>
                <color auto="1"/>
              </font>
              <fill>
                <patternFill>
                  <bgColor theme="0" tint="-0.14996795556505021"/>
                </patternFill>
              </fill>
            </x14:dxf>
          </x14:cfRule>
          <xm:sqref>C40:C42</xm:sqref>
        </x14:conditionalFormatting>
        <x14:conditionalFormatting xmlns:xm="http://schemas.microsoft.com/office/excel/2006/main">
          <x14:cfRule type="expression" priority="2" id="{9CA4CA31-D31B-44FF-A8D1-90CCFCAEA42F}">
            <xm:f>IF(F$7=START!$C$7,TRUE,FALSE)</xm:f>
            <x14:dxf>
              <fill>
                <patternFill>
                  <bgColor theme="0" tint="-0.14996795556505021"/>
                </patternFill>
              </fill>
            </x14:dxf>
          </x14:cfRule>
          <xm:sqref>C39</xm:sqref>
        </x14:conditionalFormatting>
        <x14:conditionalFormatting xmlns:xm="http://schemas.microsoft.com/office/excel/2006/main">
          <x14:cfRule type="expression" priority="1" id="{F0FD7688-85DC-4A1B-B612-4757E6F71FD4}">
            <xm:f>IF(F$7=START!$C$7,TRUE,FALSE)</xm:f>
            <x14:dxf>
              <font>
                <color auto="1"/>
              </font>
              <fill>
                <patternFill>
                  <bgColor theme="0" tint="-0.14996795556505021"/>
                </patternFill>
              </fill>
            </x14:dxf>
          </x14:cfRule>
          <xm:sqref>C39</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InputMessage="1" showErrorMessage="1" error="Please leave it blank and fill the following years._x000a__x000a_Hint: Do not fill grey cells." xr:uid="{00000000-0002-0000-0200-000001000000}">
          <x14:formula1>
            <xm:f>IF(F$7=START!$C$7,FALSE,TRUE)</xm:f>
          </x14:formula1>
          <xm:sqref>C8:C9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sheetPr>
  <dimension ref="A1:WVS43"/>
  <sheetViews>
    <sheetView showGridLines="0" zoomScale="80" zoomScaleNormal="80" workbookViewId="0">
      <selection activeCell="I24" sqref="I24"/>
    </sheetView>
  </sheetViews>
  <sheetFormatPr defaultColWidth="0" defaultRowHeight="15" zeroHeight="1"/>
  <cols>
    <col min="1" max="1" width="4.7109375" style="140" customWidth="1"/>
    <col min="2" max="2" width="34.7109375" style="146" customWidth="1"/>
    <col min="3" max="4" width="15.7109375" style="146" customWidth="1"/>
    <col min="5" max="5" width="5.7109375" style="146" customWidth="1"/>
    <col min="6" max="7" width="15.7109375" style="146" customWidth="1"/>
    <col min="8" max="8" width="5.7109375" style="146" customWidth="1"/>
    <col min="9" max="10" width="15.7109375" style="146" customWidth="1"/>
    <col min="11" max="11" width="5.7109375" style="146" customWidth="1"/>
    <col min="12" max="13" width="15.7109375" style="146" customWidth="1"/>
    <col min="14" max="14" width="9.140625" style="135" customWidth="1"/>
    <col min="15" max="15" width="9.140625" style="135" hidden="1" customWidth="1"/>
    <col min="16" max="264" width="9.140625" style="135" hidden="1"/>
    <col min="265" max="265" width="34.7109375" style="135" hidden="1"/>
    <col min="266" max="267" width="10.28515625" style="135" hidden="1"/>
    <col min="268" max="520" width="9.140625" style="135" hidden="1"/>
    <col min="521" max="521" width="34.7109375" style="135" hidden="1"/>
    <col min="522" max="523" width="10.28515625" style="135" hidden="1"/>
    <col min="524" max="776" width="9.140625" style="135" hidden="1"/>
    <col min="777" max="777" width="34.7109375" style="135" hidden="1"/>
    <col min="778" max="779" width="10.28515625" style="135" hidden="1"/>
    <col min="780" max="1032" width="9.140625" style="135" hidden="1"/>
    <col min="1033" max="1033" width="34.7109375" style="135" hidden="1"/>
    <col min="1034" max="1035" width="10.28515625" style="135" hidden="1"/>
    <col min="1036" max="1288" width="9.140625" style="135" hidden="1"/>
    <col min="1289" max="1289" width="34.7109375" style="135" hidden="1"/>
    <col min="1290" max="1291" width="10.28515625" style="135" hidden="1"/>
    <col min="1292" max="1544" width="9.140625" style="135" hidden="1"/>
    <col min="1545" max="1545" width="34.7109375" style="135" hidden="1"/>
    <col min="1546" max="1547" width="10.28515625" style="135" hidden="1"/>
    <col min="1548" max="1800" width="9.140625" style="135" hidden="1"/>
    <col min="1801" max="1801" width="34.7109375" style="135" hidden="1"/>
    <col min="1802" max="1803" width="10.28515625" style="135" hidden="1"/>
    <col min="1804" max="2056" width="9.140625" style="135" hidden="1"/>
    <col min="2057" max="2057" width="34.7109375" style="135" hidden="1"/>
    <col min="2058" max="2059" width="10.28515625" style="135" hidden="1"/>
    <col min="2060" max="2312" width="9.140625" style="135" hidden="1"/>
    <col min="2313" max="2313" width="34.7109375" style="135" hidden="1"/>
    <col min="2314" max="2315" width="10.28515625" style="135" hidden="1"/>
    <col min="2316" max="2568" width="9.140625" style="135" hidden="1"/>
    <col min="2569" max="2569" width="34.7109375" style="135" hidden="1"/>
    <col min="2570" max="2571" width="10.28515625" style="135" hidden="1"/>
    <col min="2572" max="2824" width="9.140625" style="135" hidden="1"/>
    <col min="2825" max="2825" width="34.7109375" style="135" hidden="1"/>
    <col min="2826" max="2827" width="10.28515625" style="135" hidden="1"/>
    <col min="2828" max="3080" width="9.140625" style="135" hidden="1"/>
    <col min="3081" max="3081" width="34.7109375" style="135" hidden="1"/>
    <col min="3082" max="3083" width="10.28515625" style="135" hidden="1"/>
    <col min="3084" max="3336" width="9.140625" style="135" hidden="1"/>
    <col min="3337" max="3337" width="34.7109375" style="135" hidden="1"/>
    <col min="3338" max="3339" width="10.28515625" style="135" hidden="1"/>
    <col min="3340" max="3592" width="9.140625" style="135" hidden="1"/>
    <col min="3593" max="3593" width="34.7109375" style="135" hidden="1"/>
    <col min="3594" max="3595" width="10.28515625" style="135" hidden="1"/>
    <col min="3596" max="3848" width="9.140625" style="135" hidden="1"/>
    <col min="3849" max="3849" width="34.7109375" style="135" hidden="1"/>
    <col min="3850" max="3851" width="10.28515625" style="135" hidden="1"/>
    <col min="3852" max="4104" width="9.140625" style="135" hidden="1"/>
    <col min="4105" max="4105" width="34.7109375" style="135" hidden="1"/>
    <col min="4106" max="4107" width="10.28515625" style="135" hidden="1"/>
    <col min="4108" max="4360" width="9.140625" style="135" hidden="1"/>
    <col min="4361" max="4361" width="34.7109375" style="135" hidden="1"/>
    <col min="4362" max="4363" width="10.28515625" style="135" hidden="1"/>
    <col min="4364" max="4616" width="9.140625" style="135" hidden="1"/>
    <col min="4617" max="4617" width="34.7109375" style="135" hidden="1"/>
    <col min="4618" max="4619" width="10.28515625" style="135" hidden="1"/>
    <col min="4620" max="4872" width="9.140625" style="135" hidden="1"/>
    <col min="4873" max="4873" width="34.7109375" style="135" hidden="1"/>
    <col min="4874" max="4875" width="10.28515625" style="135" hidden="1"/>
    <col min="4876" max="5128" width="9.140625" style="135" hidden="1"/>
    <col min="5129" max="5129" width="34.7109375" style="135" hidden="1"/>
    <col min="5130" max="5131" width="10.28515625" style="135" hidden="1"/>
    <col min="5132" max="5384" width="9.140625" style="135" hidden="1"/>
    <col min="5385" max="5385" width="34.7109375" style="135" hidden="1"/>
    <col min="5386" max="5387" width="10.28515625" style="135" hidden="1"/>
    <col min="5388" max="5640" width="9.140625" style="135" hidden="1"/>
    <col min="5641" max="5641" width="34.7109375" style="135" hidden="1"/>
    <col min="5642" max="5643" width="10.28515625" style="135" hidden="1"/>
    <col min="5644" max="5896" width="9.140625" style="135" hidden="1"/>
    <col min="5897" max="5897" width="34.7109375" style="135" hidden="1"/>
    <col min="5898" max="5899" width="10.28515625" style="135" hidden="1"/>
    <col min="5900" max="6152" width="9.140625" style="135" hidden="1"/>
    <col min="6153" max="6153" width="34.7109375" style="135" hidden="1"/>
    <col min="6154" max="6155" width="10.28515625" style="135" hidden="1"/>
    <col min="6156" max="6408" width="9.140625" style="135" hidden="1"/>
    <col min="6409" max="6409" width="34.7109375" style="135" hidden="1"/>
    <col min="6410" max="6411" width="10.28515625" style="135" hidden="1"/>
    <col min="6412" max="6664" width="9.140625" style="135" hidden="1"/>
    <col min="6665" max="6665" width="34.7109375" style="135" hidden="1"/>
    <col min="6666" max="6667" width="10.28515625" style="135" hidden="1"/>
    <col min="6668" max="6920" width="9.140625" style="135" hidden="1"/>
    <col min="6921" max="6921" width="34.7109375" style="135" hidden="1"/>
    <col min="6922" max="6923" width="10.28515625" style="135" hidden="1"/>
    <col min="6924" max="7176" width="9.140625" style="135" hidden="1"/>
    <col min="7177" max="7177" width="34.7109375" style="135" hidden="1"/>
    <col min="7178" max="7179" width="10.28515625" style="135" hidden="1"/>
    <col min="7180" max="7432" width="9.140625" style="135" hidden="1"/>
    <col min="7433" max="7433" width="34.7109375" style="135" hidden="1"/>
    <col min="7434" max="7435" width="10.28515625" style="135" hidden="1"/>
    <col min="7436" max="7688" width="9.140625" style="135" hidden="1"/>
    <col min="7689" max="7689" width="34.7109375" style="135" hidden="1"/>
    <col min="7690" max="7691" width="10.28515625" style="135" hidden="1"/>
    <col min="7692" max="7944" width="9.140625" style="135" hidden="1"/>
    <col min="7945" max="7945" width="34.7109375" style="135" hidden="1"/>
    <col min="7946" max="7947" width="10.28515625" style="135" hidden="1"/>
    <col min="7948" max="8200" width="9.140625" style="135" hidden="1"/>
    <col min="8201" max="8201" width="34.7109375" style="135" hidden="1"/>
    <col min="8202" max="8203" width="10.28515625" style="135" hidden="1"/>
    <col min="8204" max="8456" width="9.140625" style="135" hidden="1"/>
    <col min="8457" max="8457" width="34.7109375" style="135" hidden="1"/>
    <col min="8458" max="8459" width="10.28515625" style="135" hidden="1"/>
    <col min="8460" max="8712" width="9.140625" style="135" hidden="1"/>
    <col min="8713" max="8713" width="34.7109375" style="135" hidden="1"/>
    <col min="8714" max="8715" width="10.28515625" style="135" hidden="1"/>
    <col min="8716" max="8968" width="9.140625" style="135" hidden="1"/>
    <col min="8969" max="8969" width="34.7109375" style="135" hidden="1"/>
    <col min="8970" max="8971" width="10.28515625" style="135" hidden="1"/>
    <col min="8972" max="9224" width="9.140625" style="135" hidden="1"/>
    <col min="9225" max="9225" width="34.7109375" style="135" hidden="1"/>
    <col min="9226" max="9227" width="10.28515625" style="135" hidden="1"/>
    <col min="9228" max="9480" width="9.140625" style="135" hidden="1"/>
    <col min="9481" max="9481" width="34.7109375" style="135" hidden="1"/>
    <col min="9482" max="9483" width="10.28515625" style="135" hidden="1"/>
    <col min="9484" max="9736" width="9.140625" style="135" hidden="1"/>
    <col min="9737" max="9737" width="34.7109375" style="135" hidden="1"/>
    <col min="9738" max="9739" width="10.28515625" style="135" hidden="1"/>
    <col min="9740" max="9992" width="9.140625" style="135" hidden="1"/>
    <col min="9993" max="9993" width="34.7109375" style="135" hidden="1"/>
    <col min="9994" max="9995" width="10.28515625" style="135" hidden="1"/>
    <col min="9996" max="10248" width="9.140625" style="135" hidden="1"/>
    <col min="10249" max="10249" width="34.7109375" style="135" hidden="1"/>
    <col min="10250" max="10251" width="10.28515625" style="135" hidden="1"/>
    <col min="10252" max="10504" width="9.140625" style="135" hidden="1"/>
    <col min="10505" max="10505" width="34.7109375" style="135" hidden="1"/>
    <col min="10506" max="10507" width="10.28515625" style="135" hidden="1"/>
    <col min="10508" max="10760" width="9.140625" style="135" hidden="1"/>
    <col min="10761" max="10761" width="34.7109375" style="135" hidden="1"/>
    <col min="10762" max="10763" width="10.28515625" style="135" hidden="1"/>
    <col min="10764" max="11016" width="9.140625" style="135" hidden="1"/>
    <col min="11017" max="11017" width="34.7109375" style="135" hidden="1"/>
    <col min="11018" max="11019" width="10.28515625" style="135" hidden="1"/>
    <col min="11020" max="11272" width="9.140625" style="135" hidden="1"/>
    <col min="11273" max="11273" width="34.7109375" style="135" hidden="1"/>
    <col min="11274" max="11275" width="10.28515625" style="135" hidden="1"/>
    <col min="11276" max="11528" width="9.140625" style="135" hidden="1"/>
    <col min="11529" max="11529" width="34.7109375" style="135" hidden="1"/>
    <col min="11530" max="11531" width="10.28515625" style="135" hidden="1"/>
    <col min="11532" max="11784" width="9.140625" style="135" hidden="1"/>
    <col min="11785" max="11785" width="34.7109375" style="135" hidden="1"/>
    <col min="11786" max="11787" width="10.28515625" style="135" hidden="1"/>
    <col min="11788" max="12040" width="9.140625" style="135" hidden="1"/>
    <col min="12041" max="12041" width="34.7109375" style="135" hidden="1"/>
    <col min="12042" max="12043" width="10.28515625" style="135" hidden="1"/>
    <col min="12044" max="12296" width="9.140625" style="135" hidden="1"/>
    <col min="12297" max="12297" width="34.7109375" style="135" hidden="1"/>
    <col min="12298" max="12299" width="10.28515625" style="135" hidden="1"/>
    <col min="12300" max="12552" width="9.140625" style="135" hidden="1"/>
    <col min="12553" max="12553" width="34.7109375" style="135" hidden="1"/>
    <col min="12554" max="12555" width="10.28515625" style="135" hidden="1"/>
    <col min="12556" max="12808" width="9.140625" style="135" hidden="1"/>
    <col min="12809" max="12809" width="34.7109375" style="135" hidden="1"/>
    <col min="12810" max="12811" width="10.28515625" style="135" hidden="1"/>
    <col min="12812" max="13064" width="9.140625" style="135" hidden="1"/>
    <col min="13065" max="13065" width="34.7109375" style="135" hidden="1"/>
    <col min="13066" max="13067" width="10.28515625" style="135" hidden="1"/>
    <col min="13068" max="13320" width="9.140625" style="135" hidden="1"/>
    <col min="13321" max="13321" width="34.7109375" style="135" hidden="1"/>
    <col min="13322" max="13323" width="10.28515625" style="135" hidden="1"/>
    <col min="13324" max="13576" width="9.140625" style="135" hidden="1"/>
    <col min="13577" max="13577" width="34.7109375" style="135" hidden="1"/>
    <col min="13578" max="13579" width="10.28515625" style="135" hidden="1"/>
    <col min="13580" max="13832" width="9.140625" style="135" hidden="1"/>
    <col min="13833" max="13833" width="34.7109375" style="135" hidden="1"/>
    <col min="13834" max="13835" width="10.28515625" style="135" hidden="1"/>
    <col min="13836" max="14088" width="9.140625" style="135" hidden="1"/>
    <col min="14089" max="14089" width="34.7109375" style="135" hidden="1"/>
    <col min="14090" max="14091" width="10.28515625" style="135" hidden="1"/>
    <col min="14092" max="14344" width="9.140625" style="135" hidden="1"/>
    <col min="14345" max="14345" width="34.7109375" style="135" hidden="1"/>
    <col min="14346" max="14347" width="10.28515625" style="135" hidden="1"/>
    <col min="14348" max="14600" width="9.140625" style="135" hidden="1"/>
    <col min="14601" max="14601" width="34.7109375" style="135" hidden="1"/>
    <col min="14602" max="14603" width="10.28515625" style="135" hidden="1"/>
    <col min="14604" max="14856" width="9.140625" style="135" hidden="1"/>
    <col min="14857" max="14857" width="34.7109375" style="135" hidden="1"/>
    <col min="14858" max="14859" width="10.28515625" style="135" hidden="1"/>
    <col min="14860" max="15112" width="9.140625" style="135" hidden="1"/>
    <col min="15113" max="15113" width="34.7109375" style="135" hidden="1"/>
    <col min="15114" max="15115" width="10.28515625" style="135" hidden="1"/>
    <col min="15116" max="15368" width="9.140625" style="135" hidden="1"/>
    <col min="15369" max="15369" width="34.7109375" style="135" hidden="1"/>
    <col min="15370" max="15371" width="10.28515625" style="135" hidden="1"/>
    <col min="15372" max="15624" width="9.140625" style="135" hidden="1"/>
    <col min="15625" max="15625" width="34.7109375" style="135" hidden="1"/>
    <col min="15626" max="15627" width="10.28515625" style="135" hidden="1"/>
    <col min="15628" max="15880" width="9.140625" style="135" hidden="1"/>
    <col min="15881" max="15881" width="34.7109375" style="135" hidden="1"/>
    <col min="15882" max="15883" width="10.28515625" style="135" hidden="1"/>
    <col min="15884" max="16136" width="9.140625" style="135" hidden="1"/>
    <col min="16137" max="16137" width="34.7109375" style="135" hidden="1"/>
    <col min="16138" max="16139" width="10.28515625" style="135" hidden="1"/>
    <col min="16140" max="16384" width="9.140625" style="135" hidden="1"/>
  </cols>
  <sheetData>
    <row r="1" spans="1:28" ht="21">
      <c r="A1" s="135"/>
      <c r="B1" s="509" t="s">
        <v>73</v>
      </c>
      <c r="C1" s="510"/>
      <c r="D1" s="510"/>
      <c r="E1" s="510"/>
      <c r="F1" s="510"/>
      <c r="G1" s="510"/>
      <c r="H1" s="510"/>
      <c r="I1" s="510"/>
      <c r="J1" s="510"/>
      <c r="K1" s="510"/>
      <c r="L1" s="510"/>
      <c r="M1" s="511"/>
      <c r="N1" s="145"/>
      <c r="O1" s="145"/>
      <c r="P1" s="145"/>
      <c r="Q1" s="145"/>
      <c r="R1" s="145"/>
      <c r="S1" s="145"/>
      <c r="T1" s="145"/>
      <c r="U1" s="145"/>
      <c r="V1" s="145"/>
    </row>
    <row r="2" spans="1:28" ht="21" customHeight="1">
      <c r="A2" s="137"/>
      <c r="B2" s="512" t="str">
        <f>TEXT(IF(START!$C$6=12,DATE(F7,1,1),DATE(C7,1,1)),"d-mmm-yyyy")&amp;"  to  "&amp;TEXT(IF(START!$C$6=12,DATE(START!$C$7,12,31),EOMONTH(DATE(START!$C$7,START!$C$6,1),0)),"d-mmm-yy")</f>
        <v>1-Jan-2015  to  28-Feb-18</v>
      </c>
      <c r="C2" s="513"/>
      <c r="D2" s="513"/>
      <c r="E2" s="513"/>
      <c r="F2" s="513"/>
      <c r="G2" s="513"/>
      <c r="H2" s="513"/>
      <c r="I2" s="513"/>
      <c r="J2" s="513"/>
      <c r="K2" s="513"/>
      <c r="L2" s="513"/>
      <c r="M2" s="514"/>
      <c r="N2" s="145"/>
      <c r="O2" s="145"/>
      <c r="P2" s="145"/>
      <c r="Q2" s="145"/>
      <c r="R2" s="145"/>
      <c r="S2" s="145"/>
      <c r="T2" s="145"/>
      <c r="U2" s="145"/>
      <c r="V2" s="145"/>
    </row>
    <row r="3" spans="1:28" ht="21" customHeight="1">
      <c r="A3" s="137"/>
      <c r="B3" s="318"/>
      <c r="C3" s="319"/>
      <c r="D3" s="319"/>
      <c r="E3" s="319"/>
      <c r="F3" s="319"/>
      <c r="G3" s="319"/>
      <c r="H3" s="319"/>
      <c r="I3" s="319"/>
      <c r="J3" s="320"/>
      <c r="K3" s="320"/>
      <c r="L3" s="319"/>
      <c r="M3" s="320"/>
      <c r="N3" s="145"/>
      <c r="O3" s="145"/>
      <c r="P3" s="145"/>
      <c r="Q3" s="145"/>
      <c r="R3" s="145"/>
      <c r="S3" s="145"/>
      <c r="T3" s="145"/>
      <c r="U3" s="145"/>
      <c r="V3" s="145"/>
    </row>
    <row r="4" spans="1:28" s="146" customFormat="1" ht="45.75" customHeight="1">
      <c r="B4" s="508" t="s">
        <v>203</v>
      </c>
      <c r="C4" s="508"/>
      <c r="D4" s="508"/>
      <c r="E4" s="508"/>
      <c r="F4" s="508"/>
      <c r="G4" s="508"/>
      <c r="H4" s="508"/>
      <c r="I4" s="508"/>
      <c r="J4" s="508"/>
      <c r="K4" s="508"/>
      <c r="L4" s="508"/>
      <c r="M4" s="373"/>
      <c r="N4" s="325"/>
      <c r="O4" s="326"/>
      <c r="P4" s="326"/>
      <c r="Q4" s="326"/>
      <c r="R4" s="326"/>
      <c r="S4" s="326"/>
      <c r="T4" s="326"/>
      <c r="U4" s="326"/>
      <c r="V4" s="326"/>
      <c r="W4" s="326"/>
      <c r="X4" s="258"/>
      <c r="Y4" s="258"/>
      <c r="Z4" s="258"/>
      <c r="AA4" s="258"/>
      <c r="AB4" s="135"/>
    </row>
    <row r="5" spans="1:28" ht="21" customHeight="1">
      <c r="A5" s="137"/>
      <c r="B5" s="318"/>
      <c r="C5" s="319"/>
      <c r="D5" s="319"/>
      <c r="E5" s="319"/>
      <c r="F5" s="319"/>
      <c r="G5" s="319"/>
      <c r="H5" s="319"/>
      <c r="I5" s="319"/>
      <c r="J5" s="320"/>
      <c r="K5" s="320"/>
      <c r="L5" s="319"/>
      <c r="M5" s="320"/>
      <c r="N5" s="145"/>
      <c r="O5" s="145"/>
      <c r="P5" s="145"/>
      <c r="Q5" s="145"/>
      <c r="R5" s="145"/>
      <c r="S5" s="145"/>
      <c r="T5" s="145"/>
      <c r="U5" s="145"/>
      <c r="V5" s="145"/>
    </row>
    <row r="6" spans="1:28">
      <c r="A6" s="135"/>
      <c r="B6" s="135"/>
      <c r="C6" s="506" t="s">
        <v>74</v>
      </c>
      <c r="D6" s="507"/>
      <c r="E6" s="137"/>
      <c r="F6" s="518" t="s">
        <v>74</v>
      </c>
      <c r="G6" s="519"/>
      <c r="H6" s="139"/>
      <c r="I6" s="515" t="s">
        <v>74</v>
      </c>
      <c r="J6" s="516"/>
      <c r="K6" s="139"/>
      <c r="L6" s="515" t="s">
        <v>74</v>
      </c>
      <c r="M6" s="516"/>
    </row>
    <row r="7" spans="1:28">
      <c r="B7" s="113" t="s">
        <v>52</v>
      </c>
      <c r="C7" s="505">
        <f>'Income Statement'!C7</f>
        <v>2015</v>
      </c>
      <c r="D7" s="505"/>
      <c r="E7" s="264"/>
      <c r="F7" s="505">
        <f>'Income Statement'!D7</f>
        <v>2016</v>
      </c>
      <c r="G7" s="505"/>
      <c r="H7" s="264"/>
      <c r="I7" s="505">
        <f>'Income Statement'!E7</f>
        <v>2017</v>
      </c>
      <c r="J7" s="505"/>
      <c r="K7" s="264"/>
      <c r="L7" s="505" t="str">
        <f>'Income Statement'!F7</f>
        <v>Jan-18 - Feb-18</v>
      </c>
      <c r="M7" s="517"/>
    </row>
    <row r="8" spans="1:28">
      <c r="A8" s="135"/>
      <c r="B8" s="237" t="s">
        <v>53</v>
      </c>
      <c r="C8" s="152"/>
      <c r="D8" s="152"/>
      <c r="E8" s="176"/>
      <c r="F8" s="139"/>
      <c r="G8" s="150"/>
      <c r="H8" s="147"/>
      <c r="I8" s="139"/>
      <c r="J8" s="139"/>
      <c r="K8" s="147"/>
      <c r="L8" s="139"/>
      <c r="M8" s="139"/>
    </row>
    <row r="9" spans="1:28">
      <c r="A9" s="135"/>
      <c r="B9" s="228" t="s">
        <v>54</v>
      </c>
      <c r="C9" s="265">
        <v>0</v>
      </c>
      <c r="D9" s="228"/>
      <c r="E9" s="233"/>
      <c r="F9" s="385">
        <v>0</v>
      </c>
      <c r="G9" s="150"/>
      <c r="H9" s="147"/>
      <c r="I9" s="385">
        <v>0</v>
      </c>
      <c r="J9" s="139"/>
      <c r="K9" s="147"/>
      <c r="L9" s="385">
        <v>0</v>
      </c>
      <c r="M9" s="139"/>
    </row>
    <row r="10" spans="1:28">
      <c r="A10" s="135"/>
      <c r="B10" s="382" t="s">
        <v>55</v>
      </c>
      <c r="C10" s="265">
        <v>0</v>
      </c>
      <c r="D10" s="228"/>
      <c r="E10" s="233"/>
      <c r="F10" s="385">
        <v>0</v>
      </c>
      <c r="G10" s="150"/>
      <c r="H10" s="147"/>
      <c r="I10" s="385">
        <v>0</v>
      </c>
      <c r="J10" s="139"/>
      <c r="K10" s="147"/>
      <c r="L10" s="385">
        <v>0</v>
      </c>
      <c r="M10" s="139"/>
    </row>
    <row r="11" spans="1:28">
      <c r="A11" s="135"/>
      <c r="B11" s="228" t="s">
        <v>56</v>
      </c>
      <c r="C11" s="266">
        <v>0</v>
      </c>
      <c r="D11" s="229"/>
      <c r="E11" s="233"/>
      <c r="F11" s="386">
        <v>0</v>
      </c>
      <c r="G11" s="139"/>
      <c r="H11" s="147"/>
      <c r="I11" s="386">
        <v>0</v>
      </c>
      <c r="J11" s="139"/>
      <c r="K11" s="147"/>
      <c r="L11" s="386">
        <v>0</v>
      </c>
      <c r="M11" s="139"/>
    </row>
    <row r="12" spans="1:28">
      <c r="A12" s="135"/>
      <c r="B12" s="300" t="s">
        <v>26</v>
      </c>
      <c r="C12" s="266">
        <v>0</v>
      </c>
      <c r="D12" s="229"/>
      <c r="E12" s="233"/>
      <c r="F12" s="386">
        <v>0</v>
      </c>
      <c r="G12" s="151"/>
      <c r="H12" s="147"/>
      <c r="I12" s="386">
        <v>0</v>
      </c>
      <c r="J12" s="139"/>
      <c r="K12" s="147"/>
      <c r="L12" s="386">
        <v>0</v>
      </c>
      <c r="M12" s="139"/>
    </row>
    <row r="13" spans="1:28">
      <c r="A13" s="135"/>
      <c r="B13" s="300" t="s">
        <v>26</v>
      </c>
      <c r="C13" s="267">
        <v>0</v>
      </c>
      <c r="D13" s="230"/>
      <c r="E13" s="234"/>
      <c r="F13" s="387">
        <v>0</v>
      </c>
      <c r="G13" s="151"/>
      <c r="H13" s="147"/>
      <c r="I13" s="387">
        <v>0</v>
      </c>
      <c r="J13" s="139"/>
      <c r="K13" s="147"/>
      <c r="L13" s="387">
        <v>0</v>
      </c>
      <c r="M13" s="139"/>
    </row>
    <row r="14" spans="1:28">
      <c r="A14" s="135"/>
      <c r="B14" s="153" t="s">
        <v>57</v>
      </c>
      <c r="C14" s="164"/>
      <c r="D14" s="338">
        <f>SUM(C9:C13)</f>
        <v>0</v>
      </c>
      <c r="E14" s="175"/>
      <c r="F14" s="144"/>
      <c r="G14" s="338">
        <f>SUM(F9:F13)</f>
        <v>0</v>
      </c>
      <c r="H14" s="148"/>
      <c r="I14" s="143"/>
      <c r="J14" s="338">
        <f>SUM(I9:I13)</f>
        <v>0</v>
      </c>
      <c r="K14" s="148"/>
      <c r="L14" s="143"/>
      <c r="M14" s="338">
        <f>SUM(L9:L13)</f>
        <v>0</v>
      </c>
    </row>
    <row r="15" spans="1:28">
      <c r="A15" s="135"/>
      <c r="B15" s="237" t="s">
        <v>58</v>
      </c>
      <c r="C15" s="152"/>
      <c r="D15" s="152"/>
      <c r="E15" s="176"/>
      <c r="F15" s="139"/>
      <c r="G15" s="152"/>
      <c r="H15" s="147"/>
      <c r="I15" s="139"/>
      <c r="J15" s="152"/>
      <c r="K15" s="147"/>
      <c r="L15" s="139"/>
      <c r="M15" s="152"/>
    </row>
    <row r="16" spans="1:28">
      <c r="A16" s="135"/>
      <c r="B16" s="382" t="s">
        <v>205</v>
      </c>
      <c r="C16" s="265">
        <v>0</v>
      </c>
      <c r="D16" s="228"/>
      <c r="E16" s="233"/>
      <c r="F16" s="385">
        <v>0</v>
      </c>
      <c r="G16" s="228"/>
      <c r="H16" s="147"/>
      <c r="I16" s="385">
        <v>0</v>
      </c>
      <c r="J16" s="228"/>
      <c r="K16" s="147"/>
      <c r="L16" s="385">
        <v>0</v>
      </c>
      <c r="M16" s="228"/>
    </row>
    <row r="17" spans="1:14">
      <c r="A17" s="135"/>
      <c r="B17" s="382" t="s">
        <v>206</v>
      </c>
      <c r="C17" s="266">
        <v>0</v>
      </c>
      <c r="D17" s="229"/>
      <c r="E17" s="233"/>
      <c r="F17" s="386">
        <v>0</v>
      </c>
      <c r="G17" s="229"/>
      <c r="H17" s="147"/>
      <c r="I17" s="386">
        <v>0</v>
      </c>
      <c r="J17" s="229"/>
      <c r="K17" s="147"/>
      <c r="L17" s="386">
        <v>0</v>
      </c>
      <c r="M17" s="229"/>
    </row>
    <row r="18" spans="1:14">
      <c r="A18" s="135"/>
      <c r="B18" s="382" t="s">
        <v>50</v>
      </c>
      <c r="C18" s="266">
        <v>0</v>
      </c>
      <c r="D18" s="229"/>
      <c r="E18" s="233"/>
      <c r="F18" s="386">
        <v>0</v>
      </c>
      <c r="G18" s="229"/>
      <c r="H18" s="147"/>
      <c r="I18" s="386">
        <v>0</v>
      </c>
      <c r="J18" s="229"/>
      <c r="K18" s="147"/>
      <c r="L18" s="386">
        <v>0</v>
      </c>
      <c r="M18" s="229"/>
    </row>
    <row r="19" spans="1:14">
      <c r="A19" s="135"/>
      <c r="B19" s="300" t="s">
        <v>26</v>
      </c>
      <c r="C19" s="267">
        <v>0</v>
      </c>
      <c r="D19" s="230"/>
      <c r="E19" s="234"/>
      <c r="F19" s="387">
        <v>0</v>
      </c>
      <c r="G19" s="230"/>
      <c r="H19" s="147"/>
      <c r="I19" s="387">
        <v>0</v>
      </c>
      <c r="J19" s="230"/>
      <c r="K19" s="147"/>
      <c r="L19" s="387">
        <v>0</v>
      </c>
      <c r="M19" s="230"/>
    </row>
    <row r="20" spans="1:14">
      <c r="A20" s="135"/>
      <c r="B20" s="153" t="s">
        <v>59</v>
      </c>
      <c r="C20" s="164"/>
      <c r="D20" s="339">
        <f>SUM(C16:C19)</f>
        <v>0</v>
      </c>
      <c r="E20" s="177"/>
      <c r="F20" s="143"/>
      <c r="G20" s="339">
        <f>SUM(F16:F19)</f>
        <v>0</v>
      </c>
      <c r="H20" s="148"/>
      <c r="I20" s="143"/>
      <c r="J20" s="339">
        <f>SUM(I16:I19)</f>
        <v>0</v>
      </c>
      <c r="K20" s="148"/>
      <c r="L20" s="143"/>
      <c r="M20" s="339">
        <f>SUM(L16:L19)</f>
        <v>0</v>
      </c>
    </row>
    <row r="21" spans="1:14" ht="15.75" thickBot="1">
      <c r="A21" s="135"/>
      <c r="B21" s="238" t="s">
        <v>60</v>
      </c>
      <c r="C21" s="154"/>
      <c r="D21" s="340">
        <f>D14+D20</f>
        <v>0</v>
      </c>
      <c r="E21" s="178"/>
      <c r="F21" s="139"/>
      <c r="G21" s="340">
        <f>G14+G20</f>
        <v>0</v>
      </c>
      <c r="H21" s="148"/>
      <c r="I21" s="139"/>
      <c r="J21" s="340">
        <f>J14+J20</f>
        <v>0</v>
      </c>
      <c r="K21" s="148"/>
      <c r="L21" s="139"/>
      <c r="M21" s="340">
        <f>M14+M20</f>
        <v>0</v>
      </c>
    </row>
    <row r="22" spans="1:14" ht="15.75" thickTop="1">
      <c r="A22" s="135"/>
      <c r="B22" s="135"/>
      <c r="C22" s="165"/>
      <c r="D22" s="165"/>
      <c r="E22" s="179"/>
      <c r="F22" s="151"/>
      <c r="G22" s="165"/>
      <c r="H22" s="180"/>
      <c r="I22" s="144"/>
      <c r="J22" s="165"/>
      <c r="K22" s="180"/>
      <c r="L22" s="144"/>
      <c r="M22" s="165"/>
    </row>
    <row r="23" spans="1:14">
      <c r="B23" s="113" t="s">
        <v>61</v>
      </c>
      <c r="C23" s="113"/>
      <c r="D23" s="113"/>
      <c r="E23" s="113"/>
      <c r="F23" s="113"/>
      <c r="G23" s="113"/>
      <c r="H23" s="113"/>
      <c r="I23" s="113"/>
      <c r="J23" s="113"/>
      <c r="K23" s="113"/>
      <c r="L23" s="113"/>
      <c r="M23" s="113"/>
    </row>
    <row r="24" spans="1:14">
      <c r="A24" s="135"/>
      <c r="B24" s="237" t="s">
        <v>62</v>
      </c>
      <c r="C24" s="152"/>
      <c r="D24" s="166"/>
      <c r="E24" s="170"/>
      <c r="F24" s="167"/>
      <c r="G24" s="166"/>
      <c r="H24" s="147"/>
      <c r="I24" s="139"/>
      <c r="J24" s="166"/>
      <c r="K24" s="147"/>
      <c r="L24" s="139"/>
      <c r="M24" s="166"/>
      <c r="N24" s="138"/>
    </row>
    <row r="25" spans="1:14">
      <c r="A25" s="135"/>
      <c r="B25" s="228" t="s">
        <v>63</v>
      </c>
      <c r="C25" s="265">
        <v>0</v>
      </c>
      <c r="D25" s="231"/>
      <c r="E25" s="235"/>
      <c r="F25" s="388">
        <v>0</v>
      </c>
      <c r="G25" s="231"/>
      <c r="H25" s="147"/>
      <c r="I25" s="385">
        <v>0</v>
      </c>
      <c r="J25" s="231"/>
      <c r="K25" s="147"/>
      <c r="L25" s="385">
        <v>0</v>
      </c>
      <c r="M25" s="231"/>
      <c r="N25" s="138"/>
    </row>
    <row r="26" spans="1:14">
      <c r="A26" s="135"/>
      <c r="B26" s="300" t="s">
        <v>26</v>
      </c>
      <c r="C26" s="266">
        <v>0</v>
      </c>
      <c r="D26" s="231"/>
      <c r="E26" s="235"/>
      <c r="F26" s="389">
        <v>0</v>
      </c>
      <c r="G26" s="231"/>
      <c r="H26" s="147"/>
      <c r="I26" s="386">
        <v>0</v>
      </c>
      <c r="J26" s="231"/>
      <c r="K26" s="147"/>
      <c r="L26" s="386">
        <v>0</v>
      </c>
      <c r="M26" s="231"/>
      <c r="N26" s="138"/>
    </row>
    <row r="27" spans="1:14">
      <c r="A27" s="135"/>
      <c r="B27" s="228" t="s">
        <v>26</v>
      </c>
      <c r="C27" s="267">
        <v>0</v>
      </c>
      <c r="D27" s="231"/>
      <c r="E27" s="235"/>
      <c r="F27" s="390">
        <v>0</v>
      </c>
      <c r="G27" s="231"/>
      <c r="H27" s="147"/>
      <c r="I27" s="387">
        <v>0</v>
      </c>
      <c r="J27" s="231"/>
      <c r="K27" s="147"/>
      <c r="L27" s="387">
        <v>0</v>
      </c>
      <c r="M27" s="231"/>
      <c r="N27" s="138"/>
    </row>
    <row r="28" spans="1:14">
      <c r="A28" s="135"/>
      <c r="B28" s="153" t="s">
        <v>64</v>
      </c>
      <c r="C28" s="164"/>
      <c r="D28" s="341">
        <f>SUM(C25:C27)</f>
        <v>0</v>
      </c>
      <c r="E28" s="171"/>
      <c r="F28" s="168"/>
      <c r="G28" s="341">
        <f>SUM(F25:F27)</f>
        <v>0</v>
      </c>
      <c r="H28" s="148"/>
      <c r="I28" s="143"/>
      <c r="J28" s="341">
        <f>SUM(I25:I27)</f>
        <v>0</v>
      </c>
      <c r="K28" s="148"/>
      <c r="L28" s="143"/>
      <c r="M28" s="341">
        <f>SUM(L25:L27)</f>
        <v>0</v>
      </c>
      <c r="N28" s="138"/>
    </row>
    <row r="29" spans="1:14">
      <c r="A29" s="135"/>
      <c r="B29" s="237" t="s">
        <v>65</v>
      </c>
      <c r="C29" s="152"/>
      <c r="D29" s="166"/>
      <c r="E29" s="172"/>
      <c r="F29" s="167"/>
      <c r="G29" s="166"/>
      <c r="H29" s="147"/>
      <c r="I29" s="139"/>
      <c r="J29" s="166"/>
      <c r="K29" s="147"/>
      <c r="L29" s="139"/>
      <c r="M29" s="166"/>
      <c r="N29" s="138"/>
    </row>
    <row r="30" spans="1:14">
      <c r="A30" s="135"/>
      <c r="B30" s="301" t="s">
        <v>88</v>
      </c>
      <c r="C30" s="265">
        <v>0</v>
      </c>
      <c r="D30" s="232"/>
      <c r="E30" s="236"/>
      <c r="F30" s="388">
        <v>0</v>
      </c>
      <c r="G30" s="232"/>
      <c r="H30" s="147"/>
      <c r="I30" s="385">
        <v>0</v>
      </c>
      <c r="J30" s="232"/>
      <c r="K30" s="147"/>
      <c r="L30" s="385">
        <v>0</v>
      </c>
      <c r="M30" s="232"/>
      <c r="N30" s="138"/>
    </row>
    <row r="31" spans="1:14">
      <c r="A31" s="135"/>
      <c r="B31" s="300" t="s">
        <v>26</v>
      </c>
      <c r="C31" s="266">
        <v>0</v>
      </c>
      <c r="D31" s="232"/>
      <c r="E31" s="236"/>
      <c r="F31" s="389">
        <v>0</v>
      </c>
      <c r="G31" s="232"/>
      <c r="H31" s="147"/>
      <c r="I31" s="386">
        <v>0</v>
      </c>
      <c r="J31" s="232"/>
      <c r="K31" s="147"/>
      <c r="L31" s="386">
        <v>0</v>
      </c>
      <c r="M31" s="232"/>
      <c r="N31" s="138"/>
    </row>
    <row r="32" spans="1:14">
      <c r="A32" s="135"/>
      <c r="B32" s="228" t="s">
        <v>26</v>
      </c>
      <c r="C32" s="267">
        <v>0</v>
      </c>
      <c r="D32" s="231"/>
      <c r="E32" s="235"/>
      <c r="F32" s="390">
        <v>0</v>
      </c>
      <c r="G32" s="231"/>
      <c r="H32" s="147"/>
      <c r="I32" s="387">
        <v>0</v>
      </c>
      <c r="J32" s="231"/>
      <c r="K32" s="147"/>
      <c r="L32" s="387">
        <v>0</v>
      </c>
      <c r="M32" s="231"/>
      <c r="N32" s="138"/>
    </row>
    <row r="33" spans="1:14">
      <c r="A33" s="135"/>
      <c r="B33" s="153" t="s">
        <v>66</v>
      </c>
      <c r="C33" s="164"/>
      <c r="D33" s="343">
        <f>SUM(C30:C32)</f>
        <v>0</v>
      </c>
      <c r="E33" s="171"/>
      <c r="F33" s="169"/>
      <c r="G33" s="343">
        <f>SUM(F30:F32)</f>
        <v>0</v>
      </c>
      <c r="H33" s="148"/>
      <c r="I33" s="141"/>
      <c r="J33" s="343">
        <f>SUM(I30:I32)</f>
        <v>0</v>
      </c>
      <c r="K33" s="148"/>
      <c r="L33" s="141"/>
      <c r="M33" s="343">
        <f>SUM(L30:L32)</f>
        <v>0</v>
      </c>
      <c r="N33" s="138"/>
    </row>
    <row r="34" spans="1:14">
      <c r="A34" s="135"/>
      <c r="B34" s="239" t="s">
        <v>67</v>
      </c>
      <c r="C34" s="135"/>
      <c r="D34" s="342">
        <f>D28+D33</f>
        <v>0</v>
      </c>
      <c r="E34" s="173"/>
      <c r="F34" s="167"/>
      <c r="G34" s="342">
        <f>G28+G33</f>
        <v>0</v>
      </c>
      <c r="H34" s="148"/>
      <c r="I34" s="139"/>
      <c r="J34" s="342">
        <f>J28+J33</f>
        <v>0</v>
      </c>
      <c r="K34" s="148"/>
      <c r="L34" s="139"/>
      <c r="M34" s="342">
        <f>M28+M33</f>
        <v>0</v>
      </c>
    </row>
    <row r="35" spans="1:14">
      <c r="A35" s="135"/>
      <c r="B35" s="135"/>
      <c r="C35" s="135"/>
      <c r="D35" s="137"/>
      <c r="E35" s="173"/>
      <c r="F35" s="167"/>
      <c r="G35" s="137"/>
      <c r="H35" s="147"/>
      <c r="I35" s="139"/>
      <c r="J35" s="137"/>
      <c r="K35" s="147"/>
      <c r="L35" s="139"/>
      <c r="M35" s="137"/>
    </row>
    <row r="36" spans="1:14">
      <c r="A36" s="135"/>
      <c r="B36" s="239" t="s">
        <v>68</v>
      </c>
      <c r="C36" s="135"/>
      <c r="D36" s="344">
        <f>D21-D34</f>
        <v>0</v>
      </c>
      <c r="E36" s="173"/>
      <c r="F36" s="167"/>
      <c r="G36" s="344">
        <f>G21-G34</f>
        <v>0</v>
      </c>
      <c r="H36" s="148"/>
      <c r="I36" s="139"/>
      <c r="J36" s="344">
        <f>J21-J34</f>
        <v>0</v>
      </c>
      <c r="K36" s="148"/>
      <c r="L36" s="139"/>
      <c r="M36" s="344">
        <f>M21-M34</f>
        <v>0</v>
      </c>
    </row>
    <row r="37" spans="1:14">
      <c r="A37" s="135"/>
      <c r="B37" s="135"/>
      <c r="C37" s="135"/>
      <c r="D37" s="165"/>
      <c r="E37" s="173"/>
      <c r="F37" s="167"/>
      <c r="G37" s="165"/>
      <c r="H37" s="147"/>
      <c r="I37" s="139"/>
      <c r="J37" s="165"/>
      <c r="K37" s="147"/>
      <c r="L37" s="139"/>
      <c r="M37" s="165"/>
    </row>
    <row r="38" spans="1:14" ht="15.75" thickBot="1">
      <c r="A38" s="135"/>
      <c r="B38" s="239" t="s">
        <v>69</v>
      </c>
      <c r="C38" s="135"/>
      <c r="D38" s="345">
        <f>D34+D36</f>
        <v>0</v>
      </c>
      <c r="E38" s="174"/>
      <c r="F38" s="167"/>
      <c r="G38" s="345">
        <f>G34+G36</f>
        <v>0</v>
      </c>
      <c r="H38" s="148"/>
      <c r="I38" s="139"/>
      <c r="J38" s="345">
        <f>J34+J36</f>
        <v>0</v>
      </c>
      <c r="K38" s="148"/>
      <c r="L38" s="139"/>
      <c r="M38" s="345">
        <f>M34+M36</f>
        <v>0</v>
      </c>
    </row>
    <row r="39" spans="1:14" ht="15.75" thickTop="1">
      <c r="A39" s="135"/>
      <c r="B39" s="135"/>
      <c r="C39" s="135"/>
      <c r="D39" s="142"/>
      <c r="E39" s="142"/>
      <c r="F39" s="139"/>
      <c r="G39" s="149"/>
      <c r="H39" s="149"/>
      <c r="I39" s="142"/>
      <c r="J39" s="142"/>
      <c r="K39" s="149"/>
      <c r="L39" s="142"/>
      <c r="M39" s="142"/>
    </row>
    <row r="40" spans="1:14">
      <c r="A40" s="135"/>
      <c r="B40" s="135"/>
      <c r="C40" s="135"/>
      <c r="D40" s="135"/>
      <c r="E40" s="135"/>
      <c r="F40" s="139"/>
      <c r="G40" s="139"/>
      <c r="H40" s="139"/>
      <c r="I40" s="135"/>
      <c r="J40" s="135"/>
      <c r="K40" s="139"/>
      <c r="L40" s="135"/>
      <c r="M40" s="135"/>
    </row>
    <row r="41" spans="1:14" hidden="1">
      <c r="A41" s="135"/>
      <c r="B41" s="135"/>
      <c r="C41" s="135"/>
      <c r="D41" s="135"/>
      <c r="E41" s="135"/>
      <c r="F41" s="135"/>
      <c r="G41" s="135"/>
      <c r="H41" s="135"/>
      <c r="I41" s="135"/>
      <c r="J41" s="135"/>
      <c r="K41" s="135"/>
      <c r="L41" s="135"/>
      <c r="M41" s="135"/>
    </row>
    <row r="42" spans="1:14" hidden="1"/>
    <row r="43" spans="1:14" hidden="1"/>
  </sheetData>
  <sheetProtection selectLockedCells="1"/>
  <mergeCells count="11">
    <mergeCell ref="C7:D7"/>
    <mergeCell ref="C6:D6"/>
    <mergeCell ref="B4:L4"/>
    <mergeCell ref="B1:M1"/>
    <mergeCell ref="B2:M2"/>
    <mergeCell ref="L6:M6"/>
    <mergeCell ref="L7:M7"/>
    <mergeCell ref="F7:G7"/>
    <mergeCell ref="I7:J7"/>
    <mergeCell ref="F6:G6"/>
    <mergeCell ref="I6:J6"/>
  </mergeCells>
  <dataValidations count="1">
    <dataValidation type="custom" allowBlank="1" showInputMessage="1" showErrorMessage="1" error="Please leave it blank and fill the following years._x000a__x000a_Hint: Do not fill grey cells." sqref="C16:C19 C30:C32 C25:C27" xr:uid="{00000000-0002-0000-0300-000000000000}">
      <formula1>IF(L$7=$C$8,FALSE,TRUE)</formula1>
    </dataValidation>
  </dataValidations>
  <pageMargins left="0.99" right="0.65" top="0.75" bottom="0.75" header="0.3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 id="{B04213B7-43A8-4F0F-BE73-435759C2DDDA}">
            <xm:f>IF(L$7=START!$C$7,TRUE,FALSE)</xm:f>
            <x14:dxf>
              <font>
                <color auto="1"/>
              </font>
              <fill>
                <patternFill>
                  <bgColor theme="0" tint="-0.14996795556505021"/>
                </patternFill>
              </fill>
            </x14:dxf>
          </x14:cfRule>
          <xm:sqref>C9:C13 C16:C19 C25:C27 C30:C32</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InputMessage="1" showErrorMessage="1" error="Please leave it blank and fill the following years._x000a__x000a_Hint: Do not fill grey cells." xr:uid="{00000000-0002-0000-0300-000001000000}">
          <x14:formula1>
            <xm:f>IF(L$7=START!$C$7,FALSE,TRUE)</xm:f>
          </x14:formula1>
          <xm:sqref>C9:C13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27"/>
  <sheetViews>
    <sheetView showGridLines="0" workbookViewId="0">
      <selection activeCell="E34" sqref="E34"/>
    </sheetView>
  </sheetViews>
  <sheetFormatPr defaultRowHeight="14.25"/>
  <cols>
    <col min="1" max="1" width="6.85546875" customWidth="1"/>
    <col min="2" max="2" width="34.5703125" style="317" bestFit="1" customWidth="1"/>
  </cols>
  <sheetData>
    <row r="1" spans="2:2" ht="15">
      <c r="B1" s="315" t="s">
        <v>192</v>
      </c>
    </row>
    <row r="2" spans="2:2" ht="15">
      <c r="B2" s="316" t="s">
        <v>193</v>
      </c>
    </row>
    <row r="3" spans="2:2" ht="15">
      <c r="B3" s="316" t="s">
        <v>194</v>
      </c>
    </row>
    <row r="4" spans="2:2" ht="15">
      <c r="B4" s="316" t="s">
        <v>179</v>
      </c>
    </row>
    <row r="5" spans="2:2" ht="15">
      <c r="B5" s="316" t="s">
        <v>195</v>
      </c>
    </row>
    <row r="6" spans="2:2" ht="15">
      <c r="B6" s="316" t="s">
        <v>189</v>
      </c>
    </row>
    <row r="7" spans="2:2" ht="15">
      <c r="B7" s="316" t="s">
        <v>180</v>
      </c>
    </row>
    <row r="8" spans="2:2" ht="15">
      <c r="B8" s="316" t="s">
        <v>181</v>
      </c>
    </row>
    <row r="9" spans="2:2" ht="15">
      <c r="B9" s="316" t="s">
        <v>182</v>
      </c>
    </row>
    <row r="10" spans="2:2" ht="15">
      <c r="B10" s="316" t="s">
        <v>183</v>
      </c>
    </row>
    <row r="11" spans="2:2" ht="15">
      <c r="B11" s="316" t="s">
        <v>184</v>
      </c>
    </row>
    <row r="12" spans="2:2" ht="15">
      <c r="B12" s="316" t="s">
        <v>185</v>
      </c>
    </row>
    <row r="13" spans="2:2" ht="15">
      <c r="B13" s="316" t="s">
        <v>186</v>
      </c>
    </row>
    <row r="14" spans="2:2" ht="15">
      <c r="B14" s="316" t="s">
        <v>177</v>
      </c>
    </row>
    <row r="15" spans="2:2" ht="15">
      <c r="B15" s="316" t="s">
        <v>187</v>
      </c>
    </row>
    <row r="16" spans="2:2" ht="15">
      <c r="B16" s="316" t="s">
        <v>188</v>
      </c>
    </row>
    <row r="17" spans="2:2" ht="15">
      <c r="B17" s="316" t="s">
        <v>190</v>
      </c>
    </row>
    <row r="18" spans="2:2" ht="15">
      <c r="B18" s="316" t="s">
        <v>191</v>
      </c>
    </row>
    <row r="19" spans="2:2" ht="15">
      <c r="B19" s="316" t="s">
        <v>169</v>
      </c>
    </row>
    <row r="20" spans="2:2" ht="15">
      <c r="B20" s="316" t="s">
        <v>170</v>
      </c>
    </row>
    <row r="21" spans="2:2" ht="15">
      <c r="B21" s="316" t="s">
        <v>171</v>
      </c>
    </row>
    <row r="22" spans="2:2" ht="15">
      <c r="B22" s="316" t="s">
        <v>172</v>
      </c>
    </row>
    <row r="23" spans="2:2" ht="15">
      <c r="B23" s="316" t="s">
        <v>173</v>
      </c>
    </row>
    <row r="24" spans="2:2" ht="15">
      <c r="B24" s="316" t="s">
        <v>178</v>
      </c>
    </row>
    <row r="25" spans="2:2" ht="15">
      <c r="B25" s="316" t="s">
        <v>174</v>
      </c>
    </row>
    <row r="26" spans="2:2" ht="15">
      <c r="B26" s="316" t="s">
        <v>175</v>
      </c>
    </row>
    <row r="27" spans="2:2" ht="15">
      <c r="B27" s="316"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XEX73"/>
  <sheetViews>
    <sheetView showGridLines="0" topLeftCell="A8" zoomScale="80" zoomScaleNormal="80" workbookViewId="0">
      <selection activeCell="A19" sqref="A19:A57"/>
    </sheetView>
  </sheetViews>
  <sheetFormatPr defaultColWidth="0" defaultRowHeight="0" customHeight="1" zeroHeight="1"/>
  <cols>
    <col min="1" max="1" width="63" style="362" customWidth="1"/>
    <col min="2" max="2" width="37.140625" style="133" bestFit="1" customWidth="1"/>
    <col min="3" max="14" width="15.7109375" style="134" customWidth="1"/>
    <col min="15" max="15" width="15.7109375" style="5" customWidth="1"/>
    <col min="16" max="16" width="10.7109375" style="5" customWidth="1"/>
    <col min="17" max="16376" width="10.7109375" style="5" hidden="1"/>
    <col min="16377" max="16378" width="0" style="5" hidden="1"/>
    <col min="16379" max="16384" width="10.7109375" style="5" hidden="1"/>
  </cols>
  <sheetData>
    <row r="1" spans="1:19" s="4" customFormat="1" ht="21.75" thickBot="1">
      <c r="A1" s="346"/>
      <c r="B1" s="520" t="s">
        <v>30</v>
      </c>
      <c r="C1" s="520"/>
      <c r="D1" s="520"/>
      <c r="E1" s="520"/>
      <c r="F1" s="520"/>
      <c r="G1" s="520"/>
      <c r="H1" s="520"/>
      <c r="I1" s="520"/>
      <c r="J1" s="520"/>
      <c r="K1" s="520"/>
      <c r="L1" s="520"/>
      <c r="M1" s="520"/>
      <c r="N1" s="520"/>
      <c r="O1" s="521"/>
      <c r="P1" s="117"/>
    </row>
    <row r="2" spans="1:19" s="4" customFormat="1" ht="21.75" thickBot="1">
      <c r="A2" s="377"/>
      <c r="B2" s="9" t="s">
        <v>19</v>
      </c>
      <c r="C2" s="374">
        <f>'Balance Sheet'!L9</f>
        <v>0</v>
      </c>
      <c r="D2" s="55"/>
      <c r="E2" s="275"/>
      <c r="F2" s="522">
        <f>DATE($C$4,IF(START!$C$6=12,1,START!$C$6+1),1)</f>
        <v>41698</v>
      </c>
      <c r="G2" s="523"/>
      <c r="H2" s="77" t="s">
        <v>37</v>
      </c>
      <c r="I2" s="524">
        <f>DATE($C$4,12,31)</f>
        <v>42003</v>
      </c>
      <c r="J2" s="525"/>
      <c r="K2" s="56"/>
      <c r="L2" s="56"/>
      <c r="M2" s="56"/>
      <c r="N2" s="56"/>
      <c r="O2" s="56"/>
      <c r="P2" s="117"/>
    </row>
    <row r="3" spans="1:19" s="4" customFormat="1" ht="15" customHeight="1" thickBot="1">
      <c r="A3" s="347"/>
      <c r="B3" s="60"/>
      <c r="C3" s="57"/>
      <c r="D3" s="58"/>
      <c r="E3" s="57"/>
      <c r="F3" s="58"/>
      <c r="G3" s="58"/>
      <c r="H3" s="58"/>
      <c r="I3" s="57"/>
      <c r="J3" s="59"/>
      <c r="K3" s="58"/>
      <c r="L3" s="58"/>
      <c r="M3" s="58"/>
      <c r="N3" s="58"/>
      <c r="O3" s="58"/>
      <c r="P3" s="117"/>
    </row>
    <row r="4" spans="1:19" s="4" customFormat="1" ht="15" customHeight="1" thickBot="1">
      <c r="A4" s="348"/>
      <c r="B4" s="69" t="s">
        <v>20</v>
      </c>
      <c r="C4" s="114">
        <f>IF(START!$C$6=12,START!$C$7+1,START!$C$7)</f>
        <v>2018</v>
      </c>
      <c r="D4" s="70"/>
      <c r="E4" s="71"/>
      <c r="F4" s="72"/>
      <c r="G4" s="72"/>
      <c r="H4" s="72"/>
      <c r="I4" s="71"/>
      <c r="J4" s="73"/>
      <c r="K4" s="72"/>
      <c r="L4" s="72"/>
      <c r="M4" s="72"/>
      <c r="N4" s="72"/>
      <c r="O4" s="72"/>
      <c r="P4" s="117"/>
    </row>
    <row r="5" spans="1:19" s="295" customFormat="1" ht="14.1" hidden="1" customHeight="1" thickBot="1">
      <c r="A5" s="348"/>
      <c r="B5" s="293"/>
      <c r="C5" s="279">
        <v>1</v>
      </c>
      <c r="D5" s="276">
        <f>C5+1</f>
        <v>2</v>
      </c>
      <c r="E5" s="276">
        <f t="shared" ref="E5:N5" si="0">D5+1</f>
        <v>3</v>
      </c>
      <c r="F5" s="276">
        <f t="shared" si="0"/>
        <v>4</v>
      </c>
      <c r="G5" s="276">
        <f t="shared" si="0"/>
        <v>5</v>
      </c>
      <c r="H5" s="276">
        <f t="shared" si="0"/>
        <v>6</v>
      </c>
      <c r="I5" s="276">
        <f t="shared" si="0"/>
        <v>7</v>
      </c>
      <c r="J5" s="276">
        <f t="shared" si="0"/>
        <v>8</v>
      </c>
      <c r="K5" s="276">
        <f t="shared" si="0"/>
        <v>9</v>
      </c>
      <c r="L5" s="276">
        <f t="shared" si="0"/>
        <v>10</v>
      </c>
      <c r="M5" s="276">
        <f t="shared" si="0"/>
        <v>11</v>
      </c>
      <c r="N5" s="276">
        <f t="shared" si="0"/>
        <v>12</v>
      </c>
      <c r="O5" s="277"/>
      <c r="Q5" s="278"/>
    </row>
    <row r="6" spans="1:19" s="302" customFormat="1" ht="14.1" customHeight="1" thickBot="1">
      <c r="A6" s="350"/>
      <c r="B6" s="268"/>
      <c r="C6" s="269" t="s">
        <v>148</v>
      </c>
      <c r="D6" s="269" t="s">
        <v>149</v>
      </c>
      <c r="E6" s="269" t="s">
        <v>150</v>
      </c>
      <c r="F6" s="269" t="s">
        <v>151</v>
      </c>
      <c r="G6" s="269" t="s">
        <v>152</v>
      </c>
      <c r="H6" s="269" t="s">
        <v>153</v>
      </c>
      <c r="I6" s="269" t="s">
        <v>154</v>
      </c>
      <c r="J6" s="269" t="s">
        <v>155</v>
      </c>
      <c r="K6" s="269" t="s">
        <v>156</v>
      </c>
      <c r="L6" s="269" t="s">
        <v>157</v>
      </c>
      <c r="M6" s="269" t="s">
        <v>158</v>
      </c>
      <c r="N6" s="269" t="s">
        <v>159</v>
      </c>
      <c r="O6" s="270" t="s">
        <v>6</v>
      </c>
      <c r="P6" s="271"/>
    </row>
    <row r="7" spans="1:19" s="4" customFormat="1" ht="18.75">
      <c r="A7" s="479" t="s">
        <v>12</v>
      </c>
      <c r="B7" s="6" t="s">
        <v>4</v>
      </c>
      <c r="C7" s="13"/>
      <c r="D7" s="15"/>
      <c r="E7" s="15"/>
      <c r="F7" s="15"/>
      <c r="G7" s="15"/>
      <c r="H7" s="15"/>
      <c r="I7" s="15"/>
      <c r="J7" s="15"/>
      <c r="K7" s="15"/>
      <c r="L7" s="15"/>
      <c r="M7" s="15"/>
      <c r="N7" s="15"/>
      <c r="O7" s="17"/>
      <c r="P7" s="117"/>
      <c r="R7" s="303">
        <v>2014</v>
      </c>
      <c r="S7" s="304">
        <v>0</v>
      </c>
    </row>
    <row r="8" spans="1:19" s="4" customFormat="1" ht="15">
      <c r="A8" s="352"/>
      <c r="B8" s="45" t="s">
        <v>197</v>
      </c>
      <c r="C8" s="10">
        <f>C2</f>
        <v>0</v>
      </c>
      <c r="D8" s="296">
        <f>C66</f>
        <v>0</v>
      </c>
      <c r="E8" s="296">
        <f t="shared" ref="E8:M8" si="1">D66</f>
        <v>0</v>
      </c>
      <c r="F8" s="296">
        <f t="shared" si="1"/>
        <v>0</v>
      </c>
      <c r="G8" s="296">
        <f t="shared" si="1"/>
        <v>0</v>
      </c>
      <c r="H8" s="296">
        <f t="shared" si="1"/>
        <v>0</v>
      </c>
      <c r="I8" s="296">
        <f t="shared" si="1"/>
        <v>0</v>
      </c>
      <c r="J8" s="296">
        <f t="shared" si="1"/>
        <v>0</v>
      </c>
      <c r="K8" s="296">
        <f t="shared" si="1"/>
        <v>0</v>
      </c>
      <c r="L8" s="296">
        <f t="shared" si="1"/>
        <v>0</v>
      </c>
      <c r="M8" s="296">
        <f t="shared" si="1"/>
        <v>0</v>
      </c>
      <c r="N8" s="296">
        <f t="shared" ref="N8" si="2">M66</f>
        <v>0</v>
      </c>
      <c r="O8" s="12">
        <f>C2</f>
        <v>0</v>
      </c>
      <c r="P8" s="117"/>
      <c r="R8" s="303">
        <v>2015</v>
      </c>
      <c r="S8" s="304">
        <v>31</v>
      </c>
    </row>
    <row r="9" spans="1:19" s="4" customFormat="1" ht="15.75" thickBot="1">
      <c r="A9" s="353" t="s">
        <v>38</v>
      </c>
      <c r="B9" s="46" t="s">
        <v>91</v>
      </c>
      <c r="C9" s="273"/>
      <c r="D9" s="391"/>
      <c r="E9" s="391"/>
      <c r="F9" s="391"/>
      <c r="G9" s="391"/>
      <c r="H9" s="391"/>
      <c r="I9" s="391"/>
      <c r="J9" s="391"/>
      <c r="K9" s="391"/>
      <c r="L9" s="391"/>
      <c r="M9" s="391"/>
      <c r="N9" s="391"/>
      <c r="O9" s="18">
        <f>SUM(C9:N9)</f>
        <v>0</v>
      </c>
      <c r="P9" s="117"/>
      <c r="R9" s="303">
        <v>2016</v>
      </c>
      <c r="S9" s="304">
        <v>38776</v>
      </c>
    </row>
    <row r="10" spans="1:19" s="4" customFormat="1" ht="15.75" thickTop="1">
      <c r="A10" s="353"/>
      <c r="B10" s="7" t="s">
        <v>5</v>
      </c>
      <c r="C10" s="383"/>
      <c r="D10" s="297"/>
      <c r="E10" s="297"/>
      <c r="F10" s="297"/>
      <c r="G10" s="297"/>
      <c r="H10" s="297"/>
      <c r="I10" s="297"/>
      <c r="J10" s="297"/>
      <c r="K10" s="297"/>
      <c r="L10" s="297"/>
      <c r="M10" s="297"/>
      <c r="N10" s="297"/>
      <c r="O10" s="20"/>
      <c r="P10" s="117"/>
      <c r="R10" s="303">
        <v>2017</v>
      </c>
      <c r="S10" s="304">
        <v>38807</v>
      </c>
    </row>
    <row r="11" spans="1:19" s="4" customFormat="1" ht="15">
      <c r="A11" s="353" t="s">
        <v>13</v>
      </c>
      <c r="B11" s="47" t="s">
        <v>23</v>
      </c>
      <c r="C11" s="272"/>
      <c r="D11" s="392"/>
      <c r="E11" s="392"/>
      <c r="F11" s="392"/>
      <c r="G11" s="392"/>
      <c r="H11" s="392"/>
      <c r="I11" s="392"/>
      <c r="J11" s="392"/>
      <c r="K11" s="392"/>
      <c r="L11" s="392"/>
      <c r="M11" s="392"/>
      <c r="N11" s="392"/>
      <c r="O11" s="12">
        <f>SUM(C11:N11)</f>
        <v>0</v>
      </c>
      <c r="P11" s="117"/>
      <c r="R11" s="303">
        <v>2018</v>
      </c>
      <c r="S11" s="304">
        <v>38837</v>
      </c>
    </row>
    <row r="12" spans="1:19" s="4" customFormat="1" ht="26.25">
      <c r="A12" s="354" t="s">
        <v>16</v>
      </c>
      <c r="B12" s="79" t="s">
        <v>198</v>
      </c>
      <c r="C12" s="272"/>
      <c r="D12" s="392"/>
      <c r="E12" s="392"/>
      <c r="F12" s="392"/>
      <c r="G12" s="392"/>
      <c r="H12" s="392"/>
      <c r="I12" s="392"/>
      <c r="J12" s="392"/>
      <c r="K12" s="392"/>
      <c r="L12" s="392"/>
      <c r="M12" s="392"/>
      <c r="N12" s="392"/>
      <c r="O12" s="12">
        <f>SUM(C12:N12)</f>
        <v>0</v>
      </c>
      <c r="P12" s="117"/>
      <c r="R12" s="303">
        <v>2019</v>
      </c>
      <c r="S12" s="304">
        <v>38868</v>
      </c>
    </row>
    <row r="13" spans="1:19" s="4" customFormat="1" ht="15">
      <c r="A13" s="526" t="s">
        <v>39</v>
      </c>
      <c r="B13" s="305" t="s">
        <v>164</v>
      </c>
      <c r="C13" s="272"/>
      <c r="D13" s="392"/>
      <c r="E13" s="392"/>
      <c r="F13" s="392"/>
      <c r="G13" s="392"/>
      <c r="H13" s="392"/>
      <c r="I13" s="392"/>
      <c r="J13" s="392"/>
      <c r="K13" s="392"/>
      <c r="L13" s="392"/>
      <c r="M13" s="392"/>
      <c r="N13" s="392"/>
      <c r="O13" s="12">
        <f>SUM(C13:N13)</f>
        <v>0</v>
      </c>
      <c r="P13" s="117"/>
      <c r="R13" s="303">
        <v>2020</v>
      </c>
      <c r="S13" s="304">
        <v>38898</v>
      </c>
    </row>
    <row r="14" spans="1:19" s="4" customFormat="1" ht="15">
      <c r="A14" s="526"/>
      <c r="B14" s="306" t="s">
        <v>164</v>
      </c>
      <c r="C14" s="393"/>
      <c r="D14" s="394"/>
      <c r="E14" s="394"/>
      <c r="F14" s="394"/>
      <c r="G14" s="394"/>
      <c r="H14" s="394"/>
      <c r="I14" s="394"/>
      <c r="J14" s="394"/>
      <c r="K14" s="394"/>
      <c r="L14" s="394"/>
      <c r="M14" s="394"/>
      <c r="N14" s="394"/>
      <c r="O14" s="12">
        <f>SUM(C14:N14)</f>
        <v>0</v>
      </c>
      <c r="P14" s="117"/>
      <c r="R14" s="303">
        <v>2021</v>
      </c>
      <c r="S14" s="304">
        <v>38929</v>
      </c>
    </row>
    <row r="15" spans="1:19" s="4" customFormat="1" ht="15.75" thickBot="1">
      <c r="A15" s="355"/>
      <c r="B15" s="7" t="s">
        <v>0</v>
      </c>
      <c r="C15" s="33">
        <f t="shared" ref="C15:N15" si="3">SUM(C11:C14)</f>
        <v>0</v>
      </c>
      <c r="D15" s="31">
        <f t="shared" si="3"/>
        <v>0</v>
      </c>
      <c r="E15" s="31">
        <f t="shared" si="3"/>
        <v>0</v>
      </c>
      <c r="F15" s="31">
        <f t="shared" si="3"/>
        <v>0</v>
      </c>
      <c r="G15" s="31">
        <f t="shared" si="3"/>
        <v>0</v>
      </c>
      <c r="H15" s="31">
        <f t="shared" si="3"/>
        <v>0</v>
      </c>
      <c r="I15" s="31">
        <f t="shared" si="3"/>
        <v>0</v>
      </c>
      <c r="J15" s="31">
        <f t="shared" si="3"/>
        <v>0</v>
      </c>
      <c r="K15" s="31">
        <f t="shared" si="3"/>
        <v>0</v>
      </c>
      <c r="L15" s="31">
        <f t="shared" si="3"/>
        <v>0</v>
      </c>
      <c r="M15" s="31">
        <f t="shared" si="3"/>
        <v>0</v>
      </c>
      <c r="N15" s="31">
        <f t="shared" si="3"/>
        <v>0</v>
      </c>
      <c r="O15" s="21">
        <f>SUM(C15:N15)</f>
        <v>0</v>
      </c>
      <c r="P15" s="117"/>
      <c r="R15" s="303">
        <v>2022</v>
      </c>
      <c r="S15" s="304">
        <v>38960</v>
      </c>
    </row>
    <row r="16" spans="1:19" s="4" customFormat="1" ht="15.75" thickTop="1">
      <c r="A16" s="356"/>
      <c r="B16" s="8" t="s">
        <v>1</v>
      </c>
      <c r="C16" s="26"/>
      <c r="D16" s="28"/>
      <c r="E16" s="28"/>
      <c r="F16" s="28"/>
      <c r="G16" s="28"/>
      <c r="H16" s="28"/>
      <c r="I16" s="28"/>
      <c r="J16" s="28"/>
      <c r="K16" s="28"/>
      <c r="L16" s="28"/>
      <c r="M16" s="28"/>
      <c r="N16" s="28"/>
      <c r="O16" s="20"/>
      <c r="P16" s="117"/>
      <c r="R16" s="304"/>
      <c r="S16" s="304">
        <v>39021</v>
      </c>
    </row>
    <row r="17" spans="1:19" s="4" customFormat="1" ht="15.75" thickBot="1">
      <c r="A17" s="356"/>
      <c r="B17" s="48" t="s">
        <v>15</v>
      </c>
      <c r="C17" s="33">
        <f t="shared" ref="C17:N17" si="4">C8+C9+C15</f>
        <v>0</v>
      </c>
      <c r="D17" s="31">
        <f t="shared" si="4"/>
        <v>0</v>
      </c>
      <c r="E17" s="31">
        <f t="shared" si="4"/>
        <v>0</v>
      </c>
      <c r="F17" s="31">
        <f t="shared" si="4"/>
        <v>0</v>
      </c>
      <c r="G17" s="31">
        <f t="shared" si="4"/>
        <v>0</v>
      </c>
      <c r="H17" s="31">
        <f t="shared" si="4"/>
        <v>0</v>
      </c>
      <c r="I17" s="31">
        <f t="shared" si="4"/>
        <v>0</v>
      </c>
      <c r="J17" s="31">
        <f t="shared" si="4"/>
        <v>0</v>
      </c>
      <c r="K17" s="31">
        <f t="shared" si="4"/>
        <v>0</v>
      </c>
      <c r="L17" s="31">
        <f t="shared" si="4"/>
        <v>0</v>
      </c>
      <c r="M17" s="31">
        <f t="shared" si="4"/>
        <v>0</v>
      </c>
      <c r="N17" s="31">
        <f t="shared" si="4"/>
        <v>0</v>
      </c>
      <c r="O17" s="21">
        <f>O8+O9+O15</f>
        <v>0</v>
      </c>
      <c r="P17" s="117"/>
      <c r="S17" s="304">
        <v>39051</v>
      </c>
    </row>
    <row r="18" spans="1:19" s="4" customFormat="1" ht="15.75" thickTop="1">
      <c r="A18" s="357"/>
      <c r="B18" s="7" t="s">
        <v>2</v>
      </c>
      <c r="C18" s="35"/>
      <c r="D18" s="19"/>
      <c r="E18" s="19"/>
      <c r="F18" s="19"/>
      <c r="G18" s="19"/>
      <c r="H18" s="19"/>
      <c r="I18" s="19"/>
      <c r="J18" s="19"/>
      <c r="K18" s="19"/>
      <c r="L18" s="19"/>
      <c r="M18" s="19"/>
      <c r="N18" s="19"/>
      <c r="O18" s="22"/>
      <c r="P18" s="117"/>
    </row>
    <row r="19" spans="1:19" s="4" customFormat="1" ht="15">
      <c r="A19" s="527"/>
      <c r="B19" s="544" t="str">
        <f>'Income Statement'!B13</f>
        <v>Salaries &amp; Wages</v>
      </c>
      <c r="C19" s="272"/>
      <c r="D19" s="392"/>
      <c r="E19" s="392"/>
      <c r="F19" s="392"/>
      <c r="G19" s="392"/>
      <c r="H19" s="392"/>
      <c r="I19" s="392"/>
      <c r="J19" s="392"/>
      <c r="K19" s="392"/>
      <c r="L19" s="392"/>
      <c r="M19" s="392"/>
      <c r="N19" s="392"/>
      <c r="O19" s="12">
        <f t="shared" ref="O19:O46" si="5">SUM(C19:N19)</f>
        <v>0</v>
      </c>
      <c r="P19" s="117"/>
    </row>
    <row r="20" spans="1:19" s="4" customFormat="1" ht="15">
      <c r="A20" s="528"/>
      <c r="B20" s="544" t="str">
        <f>'Income Statement'!B14</f>
        <v>Maintenance</v>
      </c>
      <c r="C20" s="272"/>
      <c r="D20" s="392"/>
      <c r="E20" s="392"/>
      <c r="F20" s="392"/>
      <c r="G20" s="392"/>
      <c r="H20" s="392"/>
      <c r="I20" s="392"/>
      <c r="J20" s="392"/>
      <c r="K20" s="392"/>
      <c r="L20" s="392"/>
      <c r="M20" s="392"/>
      <c r="N20" s="392"/>
      <c r="O20" s="12">
        <f t="shared" si="5"/>
        <v>0</v>
      </c>
      <c r="P20" s="117"/>
    </row>
    <row r="21" spans="1:19" s="4" customFormat="1" ht="15">
      <c r="A21" s="528"/>
      <c r="B21" s="544" t="str">
        <f>'Income Statement'!B15</f>
        <v>Marketing &amp; Advertising</v>
      </c>
      <c r="C21" s="272"/>
      <c r="D21" s="392"/>
      <c r="E21" s="392"/>
      <c r="F21" s="392"/>
      <c r="G21" s="392"/>
      <c r="H21" s="392"/>
      <c r="I21" s="392"/>
      <c r="J21" s="392"/>
      <c r="K21" s="392"/>
      <c r="L21" s="392"/>
      <c r="M21" s="392"/>
      <c r="N21" s="392"/>
      <c r="O21" s="12">
        <f t="shared" si="5"/>
        <v>0</v>
      </c>
      <c r="P21" s="117"/>
    </row>
    <row r="22" spans="1:19" s="4" customFormat="1" ht="15">
      <c r="A22" s="528"/>
      <c r="B22" s="544" t="str">
        <f>'Income Statement'!B16</f>
        <v>Office &amp; Facility Rental</v>
      </c>
      <c r="C22" s="272"/>
      <c r="D22" s="392"/>
      <c r="E22" s="392"/>
      <c r="F22" s="392"/>
      <c r="G22" s="392"/>
      <c r="H22" s="392"/>
      <c r="I22" s="392"/>
      <c r="J22" s="392"/>
      <c r="K22" s="392"/>
      <c r="L22" s="392"/>
      <c r="M22" s="392"/>
      <c r="N22" s="392"/>
      <c r="O22" s="12">
        <f t="shared" si="5"/>
        <v>0</v>
      </c>
      <c r="P22" s="117"/>
    </row>
    <row r="23" spans="1:19" s="4" customFormat="1" ht="15">
      <c r="A23" s="528"/>
      <c r="B23" s="544" t="str">
        <f>'Income Statement'!B17</f>
        <v>Production equipment</v>
      </c>
      <c r="C23" s="272"/>
      <c r="D23" s="392"/>
      <c r="E23" s="392"/>
      <c r="F23" s="392"/>
      <c r="G23" s="392"/>
      <c r="H23" s="392"/>
      <c r="I23" s="392"/>
      <c r="J23" s="392"/>
      <c r="K23" s="392"/>
      <c r="L23" s="392"/>
      <c r="M23" s="392"/>
      <c r="N23" s="392"/>
      <c r="O23" s="12">
        <f t="shared" si="5"/>
        <v>0</v>
      </c>
      <c r="P23" s="117"/>
    </row>
    <row r="24" spans="1:19" s="4" customFormat="1" ht="15">
      <c r="A24" s="528"/>
      <c r="B24" s="544" t="str">
        <f>'Income Statement'!B18</f>
        <v>Telephone</v>
      </c>
      <c r="C24" s="272"/>
      <c r="D24" s="392"/>
      <c r="E24" s="392"/>
      <c r="F24" s="392"/>
      <c r="G24" s="392"/>
      <c r="H24" s="392"/>
      <c r="I24" s="392"/>
      <c r="J24" s="392"/>
      <c r="K24" s="392"/>
      <c r="L24" s="392"/>
      <c r="M24" s="392"/>
      <c r="N24" s="392"/>
      <c r="O24" s="12">
        <f t="shared" si="5"/>
        <v>0</v>
      </c>
      <c r="P24" s="117"/>
    </row>
    <row r="25" spans="1:19" s="4" customFormat="1" ht="15">
      <c r="A25" s="528"/>
      <c r="B25" s="544" t="str">
        <f>'Income Statement'!B19</f>
        <v>Office Supplies &amp; Equipment</v>
      </c>
      <c r="C25" s="272"/>
      <c r="D25" s="392"/>
      <c r="E25" s="392"/>
      <c r="F25" s="392"/>
      <c r="G25" s="392"/>
      <c r="H25" s="392"/>
      <c r="I25" s="392"/>
      <c r="J25" s="392"/>
      <c r="K25" s="392"/>
      <c r="L25" s="392"/>
      <c r="M25" s="392"/>
      <c r="N25" s="392"/>
      <c r="O25" s="12">
        <f t="shared" ref="O25:O35" si="6">SUM(C25:N25)</f>
        <v>0</v>
      </c>
      <c r="P25" s="117"/>
    </row>
    <row r="26" spans="1:19" s="4" customFormat="1" ht="15">
      <c r="A26" s="528"/>
      <c r="B26" s="544" t="str">
        <f>'Income Statement'!B20</f>
        <v>Transportation</v>
      </c>
      <c r="C26" s="272"/>
      <c r="D26" s="392"/>
      <c r="E26" s="392"/>
      <c r="F26" s="392"/>
      <c r="G26" s="392"/>
      <c r="H26" s="392"/>
      <c r="I26" s="392"/>
      <c r="J26" s="392"/>
      <c r="K26" s="392"/>
      <c r="L26" s="392"/>
      <c r="M26" s="392"/>
      <c r="N26" s="392"/>
      <c r="O26" s="12">
        <f t="shared" si="6"/>
        <v>0</v>
      </c>
      <c r="P26" s="117"/>
    </row>
    <row r="27" spans="1:19" s="4" customFormat="1" ht="15">
      <c r="A27" s="528"/>
      <c r="B27" s="544" t="str">
        <f>'Income Statement'!B21</f>
        <v>Internet</v>
      </c>
      <c r="C27" s="272"/>
      <c r="D27" s="392"/>
      <c r="E27" s="392"/>
      <c r="F27" s="392"/>
      <c r="G27" s="392"/>
      <c r="H27" s="392"/>
      <c r="I27" s="392"/>
      <c r="J27" s="392"/>
      <c r="K27" s="392"/>
      <c r="L27" s="392"/>
      <c r="M27" s="392"/>
      <c r="N27" s="392"/>
      <c r="O27" s="12">
        <f t="shared" si="6"/>
        <v>0</v>
      </c>
      <c r="P27" s="117"/>
    </row>
    <row r="28" spans="1:19" s="4" customFormat="1" ht="15">
      <c r="A28" s="528"/>
      <c r="B28" s="544" t="str">
        <f>'Income Statement'!B22</f>
        <v>Electricity</v>
      </c>
      <c r="C28" s="272"/>
      <c r="D28" s="392"/>
      <c r="E28" s="392"/>
      <c r="F28" s="392"/>
      <c r="G28" s="392"/>
      <c r="H28" s="392"/>
      <c r="I28" s="392"/>
      <c r="J28" s="392"/>
      <c r="K28" s="392"/>
      <c r="L28" s="392"/>
      <c r="M28" s="392"/>
      <c r="N28" s="392"/>
      <c r="O28" s="12">
        <f t="shared" si="6"/>
        <v>0</v>
      </c>
      <c r="P28" s="117"/>
    </row>
    <row r="29" spans="1:19" s="4" customFormat="1" ht="15">
      <c r="A29" s="528"/>
      <c r="B29" s="544" t="str">
        <f>'Income Statement'!B23</f>
        <v>Water</v>
      </c>
      <c r="C29" s="272"/>
      <c r="D29" s="392"/>
      <c r="E29" s="392"/>
      <c r="F29" s="392"/>
      <c r="G29" s="392"/>
      <c r="H29" s="392"/>
      <c r="I29" s="392"/>
      <c r="J29" s="392"/>
      <c r="K29" s="392"/>
      <c r="L29" s="392"/>
      <c r="M29" s="392"/>
      <c r="N29" s="392"/>
      <c r="O29" s="12">
        <f t="shared" si="6"/>
        <v>0</v>
      </c>
      <c r="P29" s="117"/>
    </row>
    <row r="30" spans="1:19" s="4" customFormat="1" ht="15">
      <c r="A30" s="528"/>
      <c r="B30" s="544" t="str">
        <f>'Income Statement'!B24</f>
        <v>License &amp; Registration Fees</v>
      </c>
      <c r="C30" s="272"/>
      <c r="D30" s="392"/>
      <c r="E30" s="392"/>
      <c r="F30" s="392"/>
      <c r="G30" s="392"/>
      <c r="H30" s="392"/>
      <c r="I30" s="392"/>
      <c r="J30" s="392"/>
      <c r="K30" s="392"/>
      <c r="L30" s="392"/>
      <c r="M30" s="392"/>
      <c r="N30" s="392"/>
      <c r="O30" s="12">
        <f t="shared" si="6"/>
        <v>0</v>
      </c>
      <c r="P30" s="117"/>
    </row>
    <row r="31" spans="1:19" s="4" customFormat="1" ht="15">
      <c r="A31" s="528"/>
      <c r="B31" s="544" t="str">
        <f>'Income Statement'!B25</f>
        <v>Sanitation (Garbage Collection)</v>
      </c>
      <c r="C31" s="272"/>
      <c r="D31" s="392"/>
      <c r="E31" s="392"/>
      <c r="F31" s="392"/>
      <c r="G31" s="392"/>
      <c r="H31" s="392"/>
      <c r="I31" s="392"/>
      <c r="J31" s="392"/>
      <c r="K31" s="392"/>
      <c r="L31" s="392"/>
      <c r="M31" s="392"/>
      <c r="N31" s="392"/>
      <c r="O31" s="12">
        <f t="shared" si="6"/>
        <v>0</v>
      </c>
      <c r="P31" s="117"/>
    </row>
    <row r="32" spans="1:19" s="4" customFormat="1" ht="15">
      <c r="A32" s="528"/>
      <c r="B32" s="544" t="str">
        <f>'Income Statement'!B26</f>
        <v>Tax</v>
      </c>
      <c r="C32" s="272"/>
      <c r="D32" s="392"/>
      <c r="E32" s="392"/>
      <c r="F32" s="392"/>
      <c r="G32" s="392"/>
      <c r="H32" s="392"/>
      <c r="I32" s="392"/>
      <c r="J32" s="392"/>
      <c r="K32" s="392"/>
      <c r="L32" s="392"/>
      <c r="M32" s="392"/>
      <c r="N32" s="392"/>
      <c r="O32" s="12">
        <f t="shared" si="6"/>
        <v>0</v>
      </c>
      <c r="P32" s="117"/>
    </row>
    <row r="33" spans="1:16" s="4" customFormat="1" ht="15">
      <c r="A33" s="528"/>
      <c r="B33" s="544" t="str">
        <f>'Income Statement'!B27</f>
        <v xml:space="preserve">Other </v>
      </c>
      <c r="C33" s="272"/>
      <c r="D33" s="392"/>
      <c r="E33" s="392"/>
      <c r="F33" s="392"/>
      <c r="G33" s="392"/>
      <c r="H33" s="392"/>
      <c r="I33" s="392"/>
      <c r="J33" s="392"/>
      <c r="K33" s="392"/>
      <c r="L33" s="392"/>
      <c r="M33" s="392"/>
      <c r="N33" s="392"/>
      <c r="O33" s="12">
        <f t="shared" si="6"/>
        <v>0</v>
      </c>
      <c r="P33" s="117"/>
    </row>
    <row r="34" spans="1:16" s="4" customFormat="1" ht="15">
      <c r="A34" s="528"/>
      <c r="B34" s="544" t="str">
        <f>'Income Statement'!B28</f>
        <v xml:space="preserve">Other </v>
      </c>
      <c r="C34" s="272"/>
      <c r="D34" s="392"/>
      <c r="E34" s="392"/>
      <c r="F34" s="392"/>
      <c r="G34" s="392"/>
      <c r="H34" s="392"/>
      <c r="I34" s="392"/>
      <c r="J34" s="392"/>
      <c r="K34" s="392"/>
      <c r="L34" s="392"/>
      <c r="M34" s="392"/>
      <c r="N34" s="392"/>
      <c r="O34" s="12">
        <f t="shared" si="6"/>
        <v>0</v>
      </c>
      <c r="P34" s="117"/>
    </row>
    <row r="35" spans="1:16" s="4" customFormat="1" ht="15">
      <c r="A35" s="528"/>
      <c r="B35" s="544" t="str">
        <f>'Income Statement'!B29</f>
        <v xml:space="preserve">Other </v>
      </c>
      <c r="C35" s="272"/>
      <c r="D35" s="392"/>
      <c r="E35" s="392"/>
      <c r="F35" s="392"/>
      <c r="G35" s="392"/>
      <c r="H35" s="392"/>
      <c r="I35" s="392"/>
      <c r="J35" s="392"/>
      <c r="K35" s="392"/>
      <c r="L35" s="392"/>
      <c r="M35" s="392"/>
      <c r="N35" s="392"/>
      <c r="O35" s="12">
        <f t="shared" si="6"/>
        <v>0</v>
      </c>
      <c r="P35" s="117"/>
    </row>
    <row r="36" spans="1:16" s="4" customFormat="1" ht="15">
      <c r="A36" s="528"/>
      <c r="B36" s="544" t="str">
        <f>'Income Statement'!B30</f>
        <v>Add</v>
      </c>
      <c r="C36" s="272"/>
      <c r="D36" s="392"/>
      <c r="E36" s="392"/>
      <c r="F36" s="392"/>
      <c r="G36" s="392"/>
      <c r="H36" s="392"/>
      <c r="I36" s="392"/>
      <c r="J36" s="392"/>
      <c r="K36" s="392"/>
      <c r="L36" s="392"/>
      <c r="M36" s="392"/>
      <c r="N36" s="392"/>
      <c r="O36" s="12">
        <f t="shared" si="5"/>
        <v>0</v>
      </c>
      <c r="P36" s="117"/>
    </row>
    <row r="37" spans="1:16" s="4" customFormat="1" ht="15">
      <c r="A37" s="528"/>
      <c r="B37" s="544" t="str">
        <f>'Income Statement'!B31</f>
        <v>Add</v>
      </c>
      <c r="C37" s="272"/>
      <c r="D37" s="392"/>
      <c r="E37" s="392"/>
      <c r="F37" s="392"/>
      <c r="G37" s="392"/>
      <c r="H37" s="392"/>
      <c r="I37" s="392"/>
      <c r="J37" s="392"/>
      <c r="K37" s="392"/>
      <c r="L37" s="392"/>
      <c r="M37" s="392"/>
      <c r="N37" s="392"/>
      <c r="O37" s="12">
        <f t="shared" si="5"/>
        <v>0</v>
      </c>
      <c r="P37" s="117"/>
    </row>
    <row r="38" spans="1:16" s="4" customFormat="1" ht="15">
      <c r="A38" s="528"/>
      <c r="B38" s="544" t="str">
        <f>'Income Statement'!B32</f>
        <v>Add</v>
      </c>
      <c r="C38" s="272"/>
      <c r="D38" s="392"/>
      <c r="E38" s="392"/>
      <c r="F38" s="392"/>
      <c r="G38" s="392"/>
      <c r="H38" s="392"/>
      <c r="I38" s="392"/>
      <c r="J38" s="392"/>
      <c r="K38" s="392"/>
      <c r="L38" s="392"/>
      <c r="M38" s="392"/>
      <c r="N38" s="392"/>
      <c r="O38" s="12">
        <f t="shared" si="5"/>
        <v>0</v>
      </c>
      <c r="P38" s="117"/>
    </row>
    <row r="39" spans="1:16" s="4" customFormat="1" ht="15">
      <c r="A39" s="528"/>
      <c r="B39" s="544" t="str">
        <f>'Income Statement'!B33</f>
        <v>Add</v>
      </c>
      <c r="C39" s="272"/>
      <c r="D39" s="392"/>
      <c r="E39" s="392"/>
      <c r="F39" s="392"/>
      <c r="G39" s="392"/>
      <c r="H39" s="392"/>
      <c r="I39" s="392"/>
      <c r="J39" s="392"/>
      <c r="K39" s="392"/>
      <c r="L39" s="392"/>
      <c r="M39" s="392"/>
      <c r="N39" s="392"/>
      <c r="O39" s="12">
        <f t="shared" si="5"/>
        <v>0</v>
      </c>
      <c r="P39" s="117"/>
    </row>
    <row r="40" spans="1:16" s="4" customFormat="1" ht="15">
      <c r="A40" s="528"/>
      <c r="B40" s="544" t="str">
        <f>'Income Statement'!B34</f>
        <v>Add</v>
      </c>
      <c r="C40" s="272"/>
      <c r="D40" s="392"/>
      <c r="E40" s="392"/>
      <c r="F40" s="392"/>
      <c r="G40" s="392"/>
      <c r="H40" s="392"/>
      <c r="I40" s="392"/>
      <c r="J40" s="392"/>
      <c r="K40" s="392"/>
      <c r="L40" s="392"/>
      <c r="M40" s="392"/>
      <c r="N40" s="392"/>
      <c r="O40" s="12">
        <f t="shared" si="5"/>
        <v>0</v>
      </c>
      <c r="P40" s="117"/>
    </row>
    <row r="41" spans="1:16" s="4" customFormat="1" ht="15">
      <c r="A41" s="528"/>
      <c r="B41" s="544" t="str">
        <f>'Income Statement'!B35</f>
        <v>Add</v>
      </c>
      <c r="C41" s="272"/>
      <c r="D41" s="392"/>
      <c r="E41" s="392"/>
      <c r="F41" s="392"/>
      <c r="G41" s="392"/>
      <c r="H41" s="392"/>
      <c r="I41" s="392"/>
      <c r="J41" s="392"/>
      <c r="K41" s="392"/>
      <c r="L41" s="392"/>
      <c r="M41" s="392"/>
      <c r="N41" s="392"/>
      <c r="O41" s="12">
        <f t="shared" si="5"/>
        <v>0</v>
      </c>
      <c r="P41" s="117"/>
    </row>
    <row r="42" spans="1:16" s="4" customFormat="1" ht="15">
      <c r="A42" s="528"/>
      <c r="B42" s="544" t="str">
        <f>'Income Statement'!B36</f>
        <v>Add</v>
      </c>
      <c r="C42" s="272"/>
      <c r="D42" s="392"/>
      <c r="E42" s="392"/>
      <c r="F42" s="392"/>
      <c r="G42" s="392"/>
      <c r="H42" s="392"/>
      <c r="I42" s="392"/>
      <c r="J42" s="392"/>
      <c r="K42" s="392"/>
      <c r="L42" s="392"/>
      <c r="M42" s="392"/>
      <c r="N42" s="392"/>
      <c r="O42" s="12">
        <f t="shared" si="5"/>
        <v>0</v>
      </c>
      <c r="P42" s="117"/>
    </row>
    <row r="43" spans="1:16" s="4" customFormat="1" ht="15">
      <c r="A43" s="528"/>
      <c r="B43" s="544" t="str">
        <f>'Income Statement'!B37</f>
        <v>Add</v>
      </c>
      <c r="C43" s="272"/>
      <c r="D43" s="392"/>
      <c r="E43" s="392"/>
      <c r="F43" s="392"/>
      <c r="G43" s="392"/>
      <c r="H43" s="392"/>
      <c r="I43" s="392"/>
      <c r="J43" s="392"/>
      <c r="K43" s="392"/>
      <c r="L43" s="392"/>
      <c r="M43" s="392"/>
      <c r="N43" s="392"/>
      <c r="O43" s="12">
        <f t="shared" si="5"/>
        <v>0</v>
      </c>
      <c r="P43" s="117"/>
    </row>
    <row r="44" spans="1:16" s="4" customFormat="1" ht="15">
      <c r="A44" s="528"/>
      <c r="B44" s="544" t="str">
        <f>'Income Statement'!B38</f>
        <v>Add</v>
      </c>
      <c r="C44" s="272"/>
      <c r="D44" s="392"/>
      <c r="E44" s="392"/>
      <c r="F44" s="392"/>
      <c r="G44" s="392"/>
      <c r="H44" s="392"/>
      <c r="I44" s="392"/>
      <c r="J44" s="392"/>
      <c r="K44" s="392"/>
      <c r="L44" s="392"/>
      <c r="M44" s="392"/>
      <c r="N44" s="392"/>
      <c r="O44" s="12">
        <f t="shared" si="5"/>
        <v>0</v>
      </c>
      <c r="P44" s="117"/>
    </row>
    <row r="45" spans="1:16" s="4" customFormat="1" ht="15">
      <c r="A45" s="528"/>
      <c r="B45" s="544" t="str">
        <f>'Income Statement'!B39</f>
        <v>Add</v>
      </c>
      <c r="C45" s="272"/>
      <c r="D45" s="392"/>
      <c r="E45" s="392"/>
      <c r="F45" s="392"/>
      <c r="G45" s="392"/>
      <c r="H45" s="392"/>
      <c r="I45" s="392"/>
      <c r="J45" s="392"/>
      <c r="K45" s="392"/>
      <c r="L45" s="392"/>
      <c r="M45" s="392"/>
      <c r="N45" s="392"/>
      <c r="O45" s="12">
        <f t="shared" si="5"/>
        <v>0</v>
      </c>
      <c r="P45" s="117"/>
    </row>
    <row r="46" spans="1:16" s="4" customFormat="1" ht="15">
      <c r="A46" s="528"/>
      <c r="B46" s="544" t="str">
        <f>'Income Statement'!B40</f>
        <v>Add</v>
      </c>
      <c r="C46" s="272"/>
      <c r="D46" s="392"/>
      <c r="E46" s="392"/>
      <c r="F46" s="392"/>
      <c r="G46" s="392"/>
      <c r="H46" s="392"/>
      <c r="I46" s="392"/>
      <c r="J46" s="392"/>
      <c r="K46" s="392"/>
      <c r="L46" s="392"/>
      <c r="M46" s="392"/>
      <c r="N46" s="392"/>
      <c r="O46" s="12">
        <f t="shared" si="5"/>
        <v>0</v>
      </c>
      <c r="P46" s="117"/>
    </row>
    <row r="47" spans="1:16" s="4" customFormat="1" ht="15">
      <c r="A47" s="528"/>
      <c r="B47" s="544" t="str">
        <f>'Income Statement'!B41</f>
        <v>Add</v>
      </c>
      <c r="C47" s="272"/>
      <c r="D47" s="392"/>
      <c r="E47" s="392"/>
      <c r="F47" s="392"/>
      <c r="G47" s="392"/>
      <c r="H47" s="392"/>
      <c r="I47" s="392"/>
      <c r="J47" s="392"/>
      <c r="K47" s="392"/>
      <c r="L47" s="392"/>
      <c r="M47" s="392"/>
      <c r="N47" s="392"/>
      <c r="O47" s="12">
        <f t="shared" ref="O47:O57" si="7">SUM(C47:N47)</f>
        <v>0</v>
      </c>
      <c r="P47" s="117"/>
    </row>
    <row r="48" spans="1:16" s="4" customFormat="1" ht="15">
      <c r="A48" s="528"/>
      <c r="B48" s="544" t="str">
        <f>'Income Statement'!B42</f>
        <v>Add</v>
      </c>
      <c r="C48" s="272"/>
      <c r="D48" s="392"/>
      <c r="E48" s="392"/>
      <c r="F48" s="392"/>
      <c r="G48" s="392"/>
      <c r="H48" s="392"/>
      <c r="I48" s="392"/>
      <c r="J48" s="392"/>
      <c r="K48" s="392"/>
      <c r="L48" s="392"/>
      <c r="M48" s="392"/>
      <c r="N48" s="392"/>
      <c r="O48" s="12">
        <f t="shared" si="7"/>
        <v>0</v>
      </c>
      <c r="P48" s="117"/>
    </row>
    <row r="49" spans="1:19" s="4" customFormat="1" ht="15">
      <c r="A49" s="528"/>
      <c r="B49" s="544" t="str">
        <f>'Income Statement'!B43</f>
        <v>Add</v>
      </c>
      <c r="C49" s="272"/>
      <c r="D49" s="392"/>
      <c r="E49" s="392"/>
      <c r="F49" s="392"/>
      <c r="G49" s="392"/>
      <c r="H49" s="392"/>
      <c r="I49" s="392"/>
      <c r="J49" s="392"/>
      <c r="K49" s="392"/>
      <c r="L49" s="392"/>
      <c r="M49" s="392"/>
      <c r="N49" s="392"/>
      <c r="O49" s="12">
        <f t="shared" si="7"/>
        <v>0</v>
      </c>
      <c r="P49" s="117"/>
    </row>
    <row r="50" spans="1:19" s="4" customFormat="1" ht="15">
      <c r="A50" s="528"/>
      <c r="B50" s="544" t="str">
        <f>'Income Statement'!B44</f>
        <v>Add</v>
      </c>
      <c r="C50" s="272"/>
      <c r="D50" s="392"/>
      <c r="E50" s="392"/>
      <c r="F50" s="392"/>
      <c r="G50" s="392"/>
      <c r="H50" s="392"/>
      <c r="I50" s="392"/>
      <c r="J50" s="392"/>
      <c r="K50" s="392"/>
      <c r="L50" s="392"/>
      <c r="M50" s="392"/>
      <c r="N50" s="392"/>
      <c r="O50" s="12">
        <f t="shared" si="7"/>
        <v>0</v>
      </c>
      <c r="P50" s="117"/>
    </row>
    <row r="51" spans="1:19" s="4" customFormat="1" ht="15">
      <c r="A51" s="528"/>
      <c r="B51" s="544" t="str">
        <f>'Income Statement'!B45</f>
        <v>Add</v>
      </c>
      <c r="C51" s="272"/>
      <c r="D51" s="392"/>
      <c r="E51" s="392"/>
      <c r="F51" s="392"/>
      <c r="G51" s="392"/>
      <c r="H51" s="392"/>
      <c r="I51" s="392"/>
      <c r="J51" s="392"/>
      <c r="K51" s="392"/>
      <c r="L51" s="392"/>
      <c r="M51" s="392"/>
      <c r="N51" s="392"/>
      <c r="O51" s="12">
        <f t="shared" si="7"/>
        <v>0</v>
      </c>
      <c r="P51" s="117"/>
    </row>
    <row r="52" spans="1:19" s="4" customFormat="1" ht="15">
      <c r="A52" s="528"/>
      <c r="B52" s="544" t="str">
        <f>'Income Statement'!B46</f>
        <v>Add</v>
      </c>
      <c r="C52" s="272"/>
      <c r="D52" s="392"/>
      <c r="E52" s="392"/>
      <c r="F52" s="392"/>
      <c r="G52" s="392"/>
      <c r="H52" s="392"/>
      <c r="I52" s="392"/>
      <c r="J52" s="392"/>
      <c r="K52" s="392"/>
      <c r="L52" s="392"/>
      <c r="M52" s="392"/>
      <c r="N52" s="392"/>
      <c r="O52" s="12">
        <f t="shared" si="7"/>
        <v>0</v>
      </c>
      <c r="P52" s="117"/>
    </row>
    <row r="53" spans="1:19" s="4" customFormat="1" ht="15">
      <c r="A53" s="528"/>
      <c r="B53" s="544" t="str">
        <f>'Income Statement'!B47</f>
        <v>Add</v>
      </c>
      <c r="C53" s="272"/>
      <c r="D53" s="392"/>
      <c r="E53" s="392"/>
      <c r="F53" s="392"/>
      <c r="G53" s="392"/>
      <c r="H53" s="392"/>
      <c r="I53" s="392"/>
      <c r="J53" s="392"/>
      <c r="K53" s="392"/>
      <c r="L53" s="392"/>
      <c r="M53" s="392"/>
      <c r="N53" s="392"/>
      <c r="O53" s="12">
        <f t="shared" si="7"/>
        <v>0</v>
      </c>
      <c r="P53" s="117"/>
    </row>
    <row r="54" spans="1:19" s="4" customFormat="1" ht="15">
      <c r="A54" s="528"/>
      <c r="B54" s="544" t="str">
        <f>'Income Statement'!B48</f>
        <v>Add</v>
      </c>
      <c r="C54" s="272"/>
      <c r="D54" s="392"/>
      <c r="E54" s="392"/>
      <c r="F54" s="392"/>
      <c r="G54" s="392"/>
      <c r="H54" s="392"/>
      <c r="I54" s="392"/>
      <c r="J54" s="392"/>
      <c r="K54" s="392"/>
      <c r="L54" s="392"/>
      <c r="M54" s="392"/>
      <c r="N54" s="392"/>
      <c r="O54" s="12">
        <f t="shared" si="7"/>
        <v>0</v>
      </c>
      <c r="P54" s="117"/>
    </row>
    <row r="55" spans="1:19" s="4" customFormat="1" ht="15">
      <c r="A55" s="528"/>
      <c r="B55" s="544" t="str">
        <f>'Income Statement'!B49</f>
        <v>Add</v>
      </c>
      <c r="C55" s="272"/>
      <c r="D55" s="392"/>
      <c r="E55" s="392"/>
      <c r="F55" s="392"/>
      <c r="G55" s="392"/>
      <c r="H55" s="392"/>
      <c r="I55" s="392"/>
      <c r="J55" s="392"/>
      <c r="K55" s="392"/>
      <c r="L55" s="392"/>
      <c r="M55" s="392"/>
      <c r="N55" s="392"/>
      <c r="O55" s="12">
        <f t="shared" si="7"/>
        <v>0</v>
      </c>
      <c r="P55" s="117"/>
    </row>
    <row r="56" spans="1:19" s="4" customFormat="1" ht="15">
      <c r="A56" s="528"/>
      <c r="B56" s="544" t="str">
        <f>'Income Statement'!B50</f>
        <v>Add</v>
      </c>
      <c r="C56" s="272"/>
      <c r="D56" s="392"/>
      <c r="E56" s="392"/>
      <c r="F56" s="392"/>
      <c r="G56" s="392"/>
      <c r="H56" s="392"/>
      <c r="I56" s="392"/>
      <c r="J56" s="392"/>
      <c r="K56" s="392"/>
      <c r="L56" s="392"/>
      <c r="M56" s="392"/>
      <c r="N56" s="392"/>
      <c r="O56" s="12">
        <f t="shared" si="7"/>
        <v>0</v>
      </c>
      <c r="P56" s="117"/>
    </row>
    <row r="57" spans="1:19" s="4" customFormat="1" ht="15">
      <c r="A57" s="528"/>
      <c r="B57" s="544" t="str">
        <f>'Income Statement'!B51</f>
        <v>Add</v>
      </c>
      <c r="C57" s="272"/>
      <c r="D57" s="392"/>
      <c r="E57" s="392"/>
      <c r="F57" s="392"/>
      <c r="G57" s="392"/>
      <c r="H57" s="392"/>
      <c r="I57" s="392"/>
      <c r="J57" s="392"/>
      <c r="K57" s="392"/>
      <c r="L57" s="392"/>
      <c r="M57" s="392"/>
      <c r="N57" s="392"/>
      <c r="O57" s="12">
        <f t="shared" si="7"/>
        <v>0</v>
      </c>
      <c r="P57" s="117"/>
    </row>
    <row r="58" spans="1:19" s="4" customFormat="1" ht="15.75" thickBot="1">
      <c r="A58" s="355"/>
      <c r="B58" s="7" t="s">
        <v>3</v>
      </c>
      <c r="C58" s="33">
        <f t="shared" ref="C58" si="8">SUM(C19:C57)</f>
        <v>0</v>
      </c>
      <c r="D58" s="31">
        <f t="shared" ref="D58:N58" si="9">SUM(D19:D57)</f>
        <v>0</v>
      </c>
      <c r="E58" s="31">
        <f t="shared" si="9"/>
        <v>0</v>
      </c>
      <c r="F58" s="31">
        <f t="shared" si="9"/>
        <v>0</v>
      </c>
      <c r="G58" s="31">
        <f t="shared" si="9"/>
        <v>0</v>
      </c>
      <c r="H58" s="31">
        <f t="shared" si="9"/>
        <v>0</v>
      </c>
      <c r="I58" s="31">
        <f t="shared" si="9"/>
        <v>0</v>
      </c>
      <c r="J58" s="31">
        <f t="shared" si="9"/>
        <v>0</v>
      </c>
      <c r="K58" s="31">
        <f t="shared" si="9"/>
        <v>0</v>
      </c>
      <c r="L58" s="31">
        <f t="shared" si="9"/>
        <v>0</v>
      </c>
      <c r="M58" s="31">
        <f t="shared" si="9"/>
        <v>0</v>
      </c>
      <c r="N58" s="31">
        <f t="shared" si="9"/>
        <v>0</v>
      </c>
      <c r="O58" s="21">
        <f>SUM(O19:O57)</f>
        <v>0</v>
      </c>
      <c r="P58" s="117"/>
    </row>
    <row r="59" spans="1:19" s="4" customFormat="1" ht="15.75" thickTop="1">
      <c r="A59" s="356"/>
      <c r="B59" s="7" t="s">
        <v>8</v>
      </c>
      <c r="C59" s="39"/>
      <c r="D59" s="40"/>
      <c r="E59" s="40"/>
      <c r="F59" s="40"/>
      <c r="G59" s="40"/>
      <c r="H59" s="40"/>
      <c r="I59" s="40"/>
      <c r="J59" s="40"/>
      <c r="K59" s="40"/>
      <c r="L59" s="40"/>
      <c r="M59" s="40"/>
      <c r="N59" s="40"/>
      <c r="O59" s="20"/>
      <c r="P59" s="117"/>
    </row>
    <row r="60" spans="1:19" s="4" customFormat="1" ht="15.75" thickBot="1">
      <c r="A60" s="357"/>
      <c r="B60" s="49" t="s">
        <v>9</v>
      </c>
      <c r="C60" s="42">
        <f t="shared" ref="C60" si="10">C17-C58</f>
        <v>0</v>
      </c>
      <c r="D60" s="44">
        <f t="shared" ref="D60:M60" si="11">D17-D58</f>
        <v>0</v>
      </c>
      <c r="E60" s="44">
        <f t="shared" si="11"/>
        <v>0</v>
      </c>
      <c r="F60" s="44">
        <f t="shared" si="11"/>
        <v>0</v>
      </c>
      <c r="G60" s="44">
        <f t="shared" si="11"/>
        <v>0</v>
      </c>
      <c r="H60" s="44">
        <f t="shared" si="11"/>
        <v>0</v>
      </c>
      <c r="I60" s="44">
        <f t="shared" si="11"/>
        <v>0</v>
      </c>
      <c r="J60" s="44">
        <f t="shared" si="11"/>
        <v>0</v>
      </c>
      <c r="K60" s="44">
        <f t="shared" si="11"/>
        <v>0</v>
      </c>
      <c r="L60" s="44">
        <f t="shared" si="11"/>
        <v>0</v>
      </c>
      <c r="M60" s="44">
        <f t="shared" si="11"/>
        <v>0</v>
      </c>
      <c r="N60" s="420">
        <f>N17-N58</f>
        <v>0</v>
      </c>
      <c r="O60" s="421">
        <f>O17-O58</f>
        <v>0</v>
      </c>
      <c r="P60" s="117"/>
    </row>
    <row r="61" spans="1:19" s="4" customFormat="1" ht="26.25">
      <c r="A61" s="354" t="s">
        <v>40</v>
      </c>
      <c r="B61" s="50" t="s">
        <v>17</v>
      </c>
      <c r="C61" s="395"/>
      <c r="D61" s="396"/>
      <c r="E61" s="396"/>
      <c r="F61" s="396"/>
      <c r="G61" s="396"/>
      <c r="H61" s="396"/>
      <c r="I61" s="396"/>
      <c r="J61" s="396"/>
      <c r="K61" s="396"/>
      <c r="L61" s="396"/>
      <c r="M61" s="396"/>
      <c r="N61" s="396"/>
      <c r="O61" s="23">
        <f>SUM(C61:N61)</f>
        <v>0</v>
      </c>
      <c r="P61" s="117"/>
    </row>
    <row r="62" spans="1:19" s="4" customFormat="1" ht="15.75">
      <c r="A62" s="353"/>
      <c r="B62" s="51" t="s">
        <v>18</v>
      </c>
      <c r="C62" s="272"/>
      <c r="D62" s="392"/>
      <c r="E62" s="392"/>
      <c r="F62" s="392"/>
      <c r="G62" s="392"/>
      <c r="H62" s="392"/>
      <c r="I62" s="392"/>
      <c r="J62" s="392"/>
      <c r="K62" s="392"/>
      <c r="L62" s="392"/>
      <c r="M62" s="392"/>
      <c r="N62" s="392"/>
      <c r="O62" s="12">
        <f>SUM(C62:N62)</f>
        <v>0</v>
      </c>
      <c r="P62" s="117"/>
      <c r="R62" s="5"/>
    </row>
    <row r="63" spans="1:19" s="4" customFormat="1" ht="15.75">
      <c r="A63" s="353" t="s">
        <v>43</v>
      </c>
      <c r="B63" s="80" t="s">
        <v>41</v>
      </c>
      <c r="C63" s="272"/>
      <c r="D63" s="392"/>
      <c r="E63" s="392"/>
      <c r="F63" s="392"/>
      <c r="G63" s="392"/>
      <c r="H63" s="392"/>
      <c r="I63" s="392"/>
      <c r="J63" s="392"/>
      <c r="K63" s="392"/>
      <c r="L63" s="392"/>
      <c r="M63" s="392"/>
      <c r="N63" s="392"/>
      <c r="O63" s="12">
        <f>SUM(C63:N63)</f>
        <v>0</v>
      </c>
      <c r="P63" s="117"/>
      <c r="R63" s="5"/>
    </row>
    <row r="64" spans="1:19" s="4" customFormat="1" ht="16.5" thickBot="1">
      <c r="A64" s="353" t="s">
        <v>44</v>
      </c>
      <c r="B64" s="52" t="s">
        <v>42</v>
      </c>
      <c r="C64" s="273"/>
      <c r="D64" s="391"/>
      <c r="E64" s="391"/>
      <c r="F64" s="391"/>
      <c r="G64" s="391"/>
      <c r="H64" s="391"/>
      <c r="I64" s="391"/>
      <c r="J64" s="391"/>
      <c r="K64" s="391"/>
      <c r="L64" s="391"/>
      <c r="M64" s="391"/>
      <c r="N64" s="391"/>
      <c r="O64" s="24">
        <f>SUM(C64:N64)</f>
        <v>0</v>
      </c>
      <c r="P64" s="117"/>
      <c r="R64" s="307"/>
      <c r="S64" s="5"/>
    </row>
    <row r="65" spans="1:29" ht="16.5" thickTop="1">
      <c r="A65" s="358"/>
      <c r="B65" s="8" t="s">
        <v>7</v>
      </c>
      <c r="C65" s="26"/>
      <c r="D65" s="28"/>
      <c r="E65" s="28"/>
      <c r="F65" s="28"/>
      <c r="G65" s="28"/>
      <c r="H65" s="28"/>
      <c r="I65" s="28"/>
      <c r="J65" s="28"/>
      <c r="K65" s="28"/>
      <c r="L65" s="28"/>
      <c r="M65" s="28"/>
      <c r="N65" s="28"/>
      <c r="O65" s="20"/>
      <c r="P65" s="118"/>
      <c r="S65" s="308"/>
    </row>
    <row r="66" spans="1:29" s="308" customFormat="1" ht="16.5" thickBot="1">
      <c r="A66" s="359"/>
      <c r="B66" s="49" t="s">
        <v>14</v>
      </c>
      <c r="C66" s="42">
        <f>C60-SUM(C61:C64)</f>
        <v>0</v>
      </c>
      <c r="D66" s="44">
        <f t="shared" ref="D66:N66" si="12">D60-SUM(D61:D64)</f>
        <v>0</v>
      </c>
      <c r="E66" s="44">
        <f t="shared" si="12"/>
        <v>0</v>
      </c>
      <c r="F66" s="44">
        <f t="shared" si="12"/>
        <v>0</v>
      </c>
      <c r="G66" s="44">
        <f t="shared" si="12"/>
        <v>0</v>
      </c>
      <c r="H66" s="44">
        <f t="shared" si="12"/>
        <v>0</v>
      </c>
      <c r="I66" s="44">
        <f t="shared" si="12"/>
        <v>0</v>
      </c>
      <c r="J66" s="44">
        <f t="shared" si="12"/>
        <v>0</v>
      </c>
      <c r="K66" s="44">
        <f t="shared" si="12"/>
        <v>0</v>
      </c>
      <c r="L66" s="44">
        <f t="shared" si="12"/>
        <v>0</v>
      </c>
      <c r="M66" s="44">
        <f t="shared" si="12"/>
        <v>0</v>
      </c>
      <c r="N66" s="44">
        <f t="shared" si="12"/>
        <v>0</v>
      </c>
      <c r="O66" s="25">
        <f>O60-SUM(O61:O64)</f>
        <v>0</v>
      </c>
      <c r="P66" s="118"/>
      <c r="Q66" s="307"/>
      <c r="R66" s="5"/>
      <c r="S66" s="5"/>
      <c r="T66" s="307"/>
      <c r="U66" s="307"/>
      <c r="V66" s="307"/>
      <c r="W66" s="307"/>
      <c r="X66" s="307"/>
      <c r="Y66" s="307"/>
      <c r="Z66" s="307"/>
      <c r="AA66" s="307"/>
      <c r="AB66" s="307"/>
      <c r="AC66" s="307"/>
    </row>
    <row r="67" spans="1:29" ht="15.75">
      <c r="A67" s="360"/>
      <c r="B67" s="129"/>
      <c r="C67" s="130"/>
      <c r="D67" s="130"/>
      <c r="E67" s="130"/>
      <c r="F67" s="130"/>
      <c r="G67" s="130"/>
      <c r="H67" s="130"/>
      <c r="I67" s="130"/>
      <c r="J67" s="130"/>
      <c r="K67" s="130"/>
      <c r="L67" s="130"/>
      <c r="M67" s="130"/>
      <c r="N67" s="130"/>
      <c r="O67" s="53"/>
      <c r="P67" s="54"/>
    </row>
    <row r="68" spans="1:29" ht="20.100000000000001" customHeight="1">
      <c r="A68" s="361"/>
      <c r="B68" s="131"/>
      <c r="C68" s="132"/>
      <c r="D68" s="132"/>
      <c r="E68" s="132"/>
      <c r="F68" s="132"/>
      <c r="G68" s="132"/>
      <c r="H68" s="132"/>
      <c r="I68" s="132"/>
      <c r="J68" s="132"/>
      <c r="K68" s="132"/>
      <c r="L68" s="132"/>
      <c r="M68" s="132"/>
      <c r="N68" s="132"/>
      <c r="O68" s="54"/>
      <c r="P68" s="54"/>
    </row>
    <row r="69" spans="1:29" ht="20.100000000000001" hidden="1" customHeight="1"/>
    <row r="70" spans="1:29" ht="20.100000000000001" hidden="1" customHeight="1"/>
    <row r="71" spans="1:29" ht="20.100000000000001" hidden="1" customHeight="1">
      <c r="B71" s="133" t="s">
        <v>87</v>
      </c>
      <c r="C71" s="161">
        <f t="shared" ref="C71:N71" si="13">C15-C58-C61-C62-C63-C64</f>
        <v>0</v>
      </c>
      <c r="D71" s="161">
        <f t="shared" si="13"/>
        <v>0</v>
      </c>
      <c r="E71" s="161">
        <f t="shared" si="13"/>
        <v>0</v>
      </c>
      <c r="F71" s="161">
        <f t="shared" si="13"/>
        <v>0</v>
      </c>
      <c r="G71" s="161">
        <f t="shared" si="13"/>
        <v>0</v>
      </c>
      <c r="H71" s="161">
        <f t="shared" si="13"/>
        <v>0</v>
      </c>
      <c r="I71" s="161">
        <f t="shared" si="13"/>
        <v>0</v>
      </c>
      <c r="J71" s="161">
        <f t="shared" si="13"/>
        <v>0</v>
      </c>
      <c r="K71" s="161">
        <f t="shared" si="13"/>
        <v>0</v>
      </c>
      <c r="L71" s="161">
        <f t="shared" si="13"/>
        <v>0</v>
      </c>
      <c r="M71" s="161">
        <f t="shared" si="13"/>
        <v>0</v>
      </c>
      <c r="N71" s="161">
        <f t="shared" si="13"/>
        <v>0</v>
      </c>
    </row>
    <row r="72" spans="1:29" ht="20.100000000000001" customHeight="1"/>
    <row r="73" spans="1:29" ht="20.100000000000001" customHeight="1"/>
  </sheetData>
  <sheetProtection selectLockedCells="1"/>
  <mergeCells count="5">
    <mergeCell ref="B1:O1"/>
    <mergeCell ref="F2:G2"/>
    <mergeCell ref="I2:J2"/>
    <mergeCell ref="A13:A14"/>
    <mergeCell ref="A19:A57"/>
  </mergeCells>
  <phoneticPr fontId="0" type="noConversion"/>
  <conditionalFormatting sqref="Q80">
    <cfRule type="expression" dxfId="6" priority="4">
      <formula>CELL("protect", INDIRECT(ADDRESS(ROW(),COLUMN())))=1</formula>
    </cfRule>
  </conditionalFormatting>
  <pageMargins left="0.25" right="0.25" top="0.25" bottom="0.25" header="0.5" footer="0.5"/>
  <pageSetup orientation="landscape" horizontalDpi="4294967292" r:id="rId1"/>
  <headerFooter alignWithMargins="0">
    <oddHeader xml:space="preserve">&amp;C </oddHeader>
    <oddFooter xml:space="preserve">&amp;C </oddFooter>
  </headerFooter>
  <extLst>
    <ext xmlns:x14="http://schemas.microsoft.com/office/spreadsheetml/2009/9/main" uri="{78C0D931-6437-407d-A8EE-F0AAD7539E65}">
      <x14:conditionalFormattings>
        <x14:conditionalFormatting xmlns:xm="http://schemas.microsoft.com/office/excel/2006/main">
          <x14:cfRule type="expression" priority="3" id="{C720DA8D-22E5-4BE0-8AAC-75859943C1A0}">
            <xm:f>IF($C$4&gt;START!$C$7,FALSE,IF(C$5&gt;START!$C$6,FALSE,TRUE))</xm:f>
            <x14:dxf>
              <fill>
                <patternFill>
                  <bgColor theme="0" tint="-0.14996795556505021"/>
                </patternFill>
              </fill>
            </x14:dxf>
          </x14:cfRule>
          <xm:sqref>C58:N66 C7:N46</xm:sqref>
        </x14:conditionalFormatting>
        <x14:conditionalFormatting xmlns:xm="http://schemas.microsoft.com/office/excel/2006/main">
          <x14:cfRule type="expression" priority="2" id="{3B7C78E3-5FB8-4D63-BAE4-93222350D1F8}">
            <xm:f>IF($C$4&gt;START!$C$7,FALSE,IF(#REF!&gt;START!$C$6,FALSE,TRUE))</xm:f>
            <x14:dxf>
              <fill>
                <patternFill>
                  <bgColor theme="0" tint="-0.14996795556505021"/>
                </patternFill>
              </fill>
            </x14:dxf>
          </x14:cfRule>
          <xm:sqref>C25:N35</xm:sqref>
        </x14:conditionalFormatting>
        <x14:conditionalFormatting xmlns:xm="http://schemas.microsoft.com/office/excel/2006/main">
          <x14:cfRule type="expression" priority="1" id="{7A4C96B4-68F8-4470-9E29-0F1D75484737}">
            <xm:f>IF($C$4&gt;START!$C$7,FALSE,IF(C$5&gt;START!$C$6,FALSE,TRUE))</xm:f>
            <x14:dxf>
              <fill>
                <patternFill>
                  <bgColor theme="0" tint="-0.14996795556505021"/>
                </patternFill>
              </fill>
            </x14:dxf>
          </x14:cfRule>
          <xm:sqref>C47:N57</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ErrorMessage="1" errorTitle="Historical Month!" error="Please leave it blank and fill only projected months._x000a__x000a_Hint: Do not fill grey cells." xr:uid="{00000000-0002-0000-0500-000000000000}">
          <x14:formula1>
            <xm:f>IF($C$4&gt;START!$C$7,TRUE,IF(C$5&gt;START!$C$6,TRUE,FALSE))</xm:f>
          </x14:formula1>
          <xm:sqref>C7:N66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P78"/>
  <sheetViews>
    <sheetView showGridLines="0" topLeftCell="A16" zoomScale="80" zoomScaleNormal="80" workbookViewId="0">
      <selection activeCell="A19" sqref="A19:A57"/>
    </sheetView>
  </sheetViews>
  <sheetFormatPr defaultColWidth="10.7109375" defaultRowHeight="14.1" customHeight="1" zeroHeight="1"/>
  <cols>
    <col min="1" max="1" width="63" style="362" customWidth="1"/>
    <col min="2" max="2" width="37.140625" style="123" bestFit="1" customWidth="1"/>
    <col min="3" max="13" width="15.7109375" style="124" customWidth="1"/>
    <col min="14" max="15" width="15.7109375" style="125" customWidth="1"/>
    <col min="16" max="16" width="10.7109375" style="122" customWidth="1"/>
    <col min="17" max="16384" width="10.7109375" style="5"/>
  </cols>
  <sheetData>
    <row r="1" spans="1:16" s="307" customFormat="1" ht="14.1" hidden="1" customHeight="1">
      <c r="A1" s="346"/>
      <c r="B1" s="370"/>
      <c r="C1" s="371"/>
      <c r="D1" s="371"/>
      <c r="E1" s="371"/>
      <c r="F1" s="371"/>
      <c r="G1" s="371"/>
      <c r="H1" s="371"/>
      <c r="I1" s="371"/>
      <c r="J1" s="371"/>
      <c r="K1" s="371"/>
      <c r="L1" s="371"/>
      <c r="M1" s="371"/>
      <c r="N1" s="372"/>
      <c r="O1" s="372"/>
    </row>
    <row r="2" spans="1:16" s="307" customFormat="1" ht="14.1" hidden="1" customHeight="1">
      <c r="A2" s="371"/>
      <c r="B2" s="370"/>
      <c r="C2" s="371"/>
      <c r="D2" s="371"/>
      <c r="E2" s="371"/>
      <c r="F2" s="371"/>
      <c r="G2" s="371"/>
      <c r="H2" s="371"/>
      <c r="I2" s="371"/>
      <c r="J2" s="371"/>
      <c r="K2" s="371"/>
      <c r="L2" s="371"/>
      <c r="M2" s="371"/>
      <c r="N2" s="372"/>
      <c r="O2" s="372"/>
    </row>
    <row r="3" spans="1:16" s="4" customFormat="1" ht="22.5" customHeight="1">
      <c r="A3" s="347"/>
      <c r="B3" s="529" t="s">
        <v>30</v>
      </c>
      <c r="C3" s="530"/>
      <c r="D3" s="530"/>
      <c r="E3" s="530"/>
      <c r="F3" s="530"/>
      <c r="G3" s="530"/>
      <c r="H3" s="530"/>
      <c r="I3" s="530"/>
      <c r="J3" s="530"/>
      <c r="K3" s="530"/>
      <c r="L3" s="530"/>
      <c r="M3" s="530"/>
      <c r="N3" s="530"/>
      <c r="O3" s="531"/>
      <c r="P3" s="363"/>
    </row>
    <row r="4" spans="1:16" s="4" customFormat="1" ht="22.5" customHeight="1">
      <c r="A4" s="348"/>
      <c r="B4" s="78"/>
      <c r="C4" s="78"/>
      <c r="D4" s="78"/>
      <c r="E4" s="78"/>
      <c r="F4" s="532">
        <f>DATE('Projected Cash Flow Year 1'!C4+1,1,1)</f>
        <v>42004</v>
      </c>
      <c r="G4" s="532"/>
      <c r="H4" s="81" t="s">
        <v>37</v>
      </c>
      <c r="I4" s="533">
        <f>EDATE(F4,11)</f>
        <v>42338</v>
      </c>
      <c r="J4" s="533"/>
      <c r="K4" s="78"/>
      <c r="L4" s="78"/>
      <c r="M4" s="78"/>
      <c r="N4" s="78"/>
      <c r="O4" s="78"/>
      <c r="P4" s="82"/>
    </row>
    <row r="5" spans="1:16" s="4" customFormat="1" ht="12.75" customHeight="1" thickBot="1">
      <c r="A5" s="349"/>
      <c r="B5" s="57"/>
      <c r="C5" s="127"/>
      <c r="D5" s="127"/>
      <c r="E5" s="127"/>
      <c r="F5" s="127"/>
      <c r="G5" s="127"/>
      <c r="H5" s="127"/>
      <c r="I5" s="127"/>
      <c r="J5" s="127"/>
      <c r="K5" s="127"/>
      <c r="L5" s="127"/>
      <c r="M5" s="127"/>
      <c r="N5" s="127"/>
      <c r="O5" s="127"/>
      <c r="P5" s="85"/>
    </row>
    <row r="6" spans="1:16" s="4" customFormat="1" ht="14.45" customHeight="1" thickBot="1">
      <c r="A6" s="350"/>
      <c r="B6" s="128"/>
      <c r="C6" s="74" t="str">
        <f>'Projected Cash Flow Year 1'!C6</f>
        <v>January</v>
      </c>
      <c r="D6" s="75" t="str">
        <f>'Projected Cash Flow Year 1'!D6</f>
        <v>February</v>
      </c>
      <c r="E6" s="75" t="str">
        <f>'Projected Cash Flow Year 1'!E6</f>
        <v>March</v>
      </c>
      <c r="F6" s="75" t="str">
        <f>'Projected Cash Flow Year 1'!F6</f>
        <v>April</v>
      </c>
      <c r="G6" s="75" t="str">
        <f>'Projected Cash Flow Year 1'!G6</f>
        <v>May</v>
      </c>
      <c r="H6" s="75" t="str">
        <f>'Projected Cash Flow Year 1'!H6</f>
        <v>June</v>
      </c>
      <c r="I6" s="75" t="str">
        <f>'Projected Cash Flow Year 1'!I6</f>
        <v>July</v>
      </c>
      <c r="J6" s="75" t="str">
        <f>'Projected Cash Flow Year 1'!J6</f>
        <v>August</v>
      </c>
      <c r="K6" s="75" t="str">
        <f>'Projected Cash Flow Year 1'!K6</f>
        <v>September</v>
      </c>
      <c r="L6" s="75" t="str">
        <f>'Projected Cash Flow Year 1'!L6</f>
        <v>October</v>
      </c>
      <c r="M6" s="75" t="str">
        <f>'Projected Cash Flow Year 1'!M6</f>
        <v>November</v>
      </c>
      <c r="N6" s="75" t="str">
        <f>'Projected Cash Flow Year 1'!N6</f>
        <v>December</v>
      </c>
      <c r="O6" s="76" t="s">
        <v>6</v>
      </c>
      <c r="P6" s="85"/>
    </row>
    <row r="7" spans="1:16" s="4" customFormat="1" ht="18.75">
      <c r="A7" s="479" t="s">
        <v>12</v>
      </c>
      <c r="B7" s="61" t="s">
        <v>4</v>
      </c>
      <c r="C7" s="13"/>
      <c r="D7" s="14"/>
      <c r="E7" s="15"/>
      <c r="F7" s="15"/>
      <c r="G7" s="15"/>
      <c r="H7" s="15"/>
      <c r="I7" s="15"/>
      <c r="J7" s="15"/>
      <c r="K7" s="15"/>
      <c r="L7" s="15"/>
      <c r="M7" s="15"/>
      <c r="N7" s="16"/>
      <c r="O7" s="17"/>
      <c r="P7" s="85"/>
    </row>
    <row r="8" spans="1:16" s="4" customFormat="1" ht="15">
      <c r="A8" s="352"/>
      <c r="B8" s="62" t="s">
        <v>197</v>
      </c>
      <c r="C8" s="10">
        <f>'Projected Cash Flow Year 1'!N66</f>
        <v>0</v>
      </c>
      <c r="D8" s="11">
        <f>C66</f>
        <v>0</v>
      </c>
      <c r="E8" s="11">
        <f t="shared" ref="E8:N8" si="0">D66</f>
        <v>0</v>
      </c>
      <c r="F8" s="11">
        <f t="shared" si="0"/>
        <v>0</v>
      </c>
      <c r="G8" s="11">
        <f t="shared" si="0"/>
        <v>0</v>
      </c>
      <c r="H8" s="11">
        <f t="shared" si="0"/>
        <v>0</v>
      </c>
      <c r="I8" s="11">
        <f t="shared" si="0"/>
        <v>0</v>
      </c>
      <c r="J8" s="11">
        <f t="shared" si="0"/>
        <v>0</v>
      </c>
      <c r="K8" s="11">
        <f t="shared" si="0"/>
        <v>0</v>
      </c>
      <c r="L8" s="11">
        <f t="shared" si="0"/>
        <v>0</v>
      </c>
      <c r="M8" s="11">
        <f t="shared" si="0"/>
        <v>0</v>
      </c>
      <c r="N8" s="11">
        <f t="shared" si="0"/>
        <v>0</v>
      </c>
      <c r="O8" s="12">
        <f>C8</f>
        <v>0</v>
      </c>
      <c r="P8" s="85"/>
    </row>
    <row r="9" spans="1:16" s="4" customFormat="1" ht="15.75" thickBot="1">
      <c r="A9" s="353" t="s">
        <v>38</v>
      </c>
      <c r="B9" s="63" t="s">
        <v>91</v>
      </c>
      <c r="C9" s="1"/>
      <c r="D9" s="397"/>
      <c r="E9" s="397"/>
      <c r="F9" s="397"/>
      <c r="G9" s="397"/>
      <c r="H9" s="397"/>
      <c r="I9" s="397"/>
      <c r="J9" s="397"/>
      <c r="K9" s="397"/>
      <c r="L9" s="397"/>
      <c r="M9" s="397"/>
      <c r="N9" s="397"/>
      <c r="O9" s="18">
        <f>SUM(C9:N9)</f>
        <v>0</v>
      </c>
      <c r="P9" s="85"/>
    </row>
    <row r="10" spans="1:16" s="4" customFormat="1" ht="15.75" thickTop="1">
      <c r="A10" s="353"/>
      <c r="B10" s="64" t="s">
        <v>5</v>
      </c>
      <c r="C10" s="35"/>
      <c r="D10" s="36"/>
      <c r="E10" s="19"/>
      <c r="F10" s="19"/>
      <c r="G10" s="19"/>
      <c r="H10" s="19"/>
      <c r="I10" s="19"/>
      <c r="J10" s="19"/>
      <c r="K10" s="19"/>
      <c r="L10" s="19"/>
      <c r="M10" s="19"/>
      <c r="N10" s="37"/>
      <c r="O10" s="20"/>
      <c r="P10" s="85"/>
    </row>
    <row r="11" spans="1:16" s="4" customFormat="1" ht="15">
      <c r="A11" s="353" t="s">
        <v>13</v>
      </c>
      <c r="B11" s="65" t="s">
        <v>199</v>
      </c>
      <c r="C11" s="2"/>
      <c r="D11" s="398"/>
      <c r="E11" s="399"/>
      <c r="F11" s="399"/>
      <c r="G11" s="399"/>
      <c r="H11" s="399"/>
      <c r="I11" s="399"/>
      <c r="J11" s="399"/>
      <c r="K11" s="399"/>
      <c r="L11" s="399"/>
      <c r="M11" s="400"/>
      <c r="N11" s="401"/>
      <c r="O11" s="12">
        <f>SUM(C11:N11)</f>
        <v>0</v>
      </c>
      <c r="P11" s="85"/>
    </row>
    <row r="12" spans="1:16" s="4" customFormat="1" ht="26.25">
      <c r="A12" s="354" t="s">
        <v>16</v>
      </c>
      <c r="B12" s="65" t="s">
        <v>198</v>
      </c>
      <c r="C12" s="3"/>
      <c r="D12" s="400"/>
      <c r="E12" s="399"/>
      <c r="F12" s="399"/>
      <c r="G12" s="399"/>
      <c r="H12" s="399"/>
      <c r="I12" s="399"/>
      <c r="J12" s="399"/>
      <c r="K12" s="399"/>
      <c r="L12" s="399"/>
      <c r="M12" s="399"/>
      <c r="N12" s="401"/>
      <c r="O12" s="12">
        <f>SUM(C12:N12)</f>
        <v>0</v>
      </c>
      <c r="P12" s="85"/>
    </row>
    <row r="13" spans="1:16" s="4" customFormat="1" ht="15">
      <c r="A13" s="526" t="s">
        <v>39</v>
      </c>
      <c r="B13" s="65" t="str">
        <f>'Projected Cash Flow Year 1'!B13</f>
        <v>Add</v>
      </c>
      <c r="C13" s="402"/>
      <c r="D13" s="403"/>
      <c r="E13" s="404"/>
      <c r="F13" s="404"/>
      <c r="G13" s="404"/>
      <c r="H13" s="404"/>
      <c r="I13" s="404"/>
      <c r="J13" s="404"/>
      <c r="K13" s="404"/>
      <c r="L13" s="404"/>
      <c r="M13" s="404"/>
      <c r="N13" s="405"/>
      <c r="O13" s="18">
        <f>SUM(C13:N13)</f>
        <v>0</v>
      </c>
      <c r="P13" s="85"/>
    </row>
    <row r="14" spans="1:16" s="4" customFormat="1" ht="15.75" thickBot="1">
      <c r="A14" s="526"/>
      <c r="B14" s="65" t="str">
        <f>'Projected Cash Flow Year 1'!B14</f>
        <v>Add</v>
      </c>
      <c r="C14" s="416"/>
      <c r="D14" s="417"/>
      <c r="E14" s="418"/>
      <c r="F14" s="418"/>
      <c r="G14" s="418"/>
      <c r="H14" s="418"/>
      <c r="I14" s="418"/>
      <c r="J14" s="418"/>
      <c r="K14" s="418"/>
      <c r="L14" s="418"/>
      <c r="M14" s="418"/>
      <c r="N14" s="419"/>
      <c r="O14" s="24">
        <f>SUM(C14:N14)</f>
        <v>0</v>
      </c>
      <c r="P14" s="85"/>
    </row>
    <row r="15" spans="1:16" s="4" customFormat="1" ht="16.5" thickTop="1" thickBot="1">
      <c r="A15" s="355"/>
      <c r="B15" s="64" t="s">
        <v>0</v>
      </c>
      <c r="C15" s="30">
        <f>SUM(C11:C14)</f>
        <v>0</v>
      </c>
      <c r="D15" s="31">
        <f t="shared" ref="D15:N15" si="1">SUM(D11:D14)</f>
        <v>0</v>
      </c>
      <c r="E15" s="31">
        <f t="shared" si="1"/>
        <v>0</v>
      </c>
      <c r="F15" s="31">
        <f t="shared" si="1"/>
        <v>0</v>
      </c>
      <c r="G15" s="31">
        <f t="shared" si="1"/>
        <v>0</v>
      </c>
      <c r="H15" s="31">
        <f t="shared" si="1"/>
        <v>0</v>
      </c>
      <c r="I15" s="31">
        <f t="shared" si="1"/>
        <v>0</v>
      </c>
      <c r="J15" s="31">
        <f t="shared" si="1"/>
        <v>0</v>
      </c>
      <c r="K15" s="31">
        <f t="shared" si="1"/>
        <v>0</v>
      </c>
      <c r="L15" s="31">
        <f t="shared" si="1"/>
        <v>0</v>
      </c>
      <c r="M15" s="31">
        <f t="shared" si="1"/>
        <v>0</v>
      </c>
      <c r="N15" s="31">
        <f t="shared" si="1"/>
        <v>0</v>
      </c>
      <c r="O15" s="21">
        <f>SUM(C15:N15)</f>
        <v>0</v>
      </c>
      <c r="P15" s="85"/>
    </row>
    <row r="16" spans="1:16" s="4" customFormat="1" ht="15.75" thickTop="1">
      <c r="A16" s="356"/>
      <c r="B16" s="68" t="s">
        <v>1</v>
      </c>
      <c r="C16" s="26"/>
      <c r="D16" s="27"/>
      <c r="E16" s="28"/>
      <c r="F16" s="28"/>
      <c r="G16" s="28"/>
      <c r="H16" s="28"/>
      <c r="I16" s="28"/>
      <c r="J16" s="28"/>
      <c r="K16" s="28"/>
      <c r="L16" s="28"/>
      <c r="M16" s="28"/>
      <c r="N16" s="29"/>
      <c r="O16" s="20"/>
      <c r="P16" s="85"/>
    </row>
    <row r="17" spans="1:16" s="4" customFormat="1" ht="15.75" thickBot="1">
      <c r="A17" s="356"/>
      <c r="B17" s="63" t="s">
        <v>15</v>
      </c>
      <c r="C17" s="38">
        <f>C8+C9+C15</f>
        <v>0</v>
      </c>
      <c r="D17" s="31">
        <f t="shared" ref="D17:N17" si="2">D8+D9+D15</f>
        <v>0</v>
      </c>
      <c r="E17" s="31">
        <f t="shared" si="2"/>
        <v>0</v>
      </c>
      <c r="F17" s="31">
        <f t="shared" si="2"/>
        <v>0</v>
      </c>
      <c r="G17" s="31">
        <f t="shared" si="2"/>
        <v>0</v>
      </c>
      <c r="H17" s="31">
        <f t="shared" si="2"/>
        <v>0</v>
      </c>
      <c r="I17" s="31">
        <f t="shared" si="2"/>
        <v>0</v>
      </c>
      <c r="J17" s="31">
        <f t="shared" si="2"/>
        <v>0</v>
      </c>
      <c r="K17" s="31">
        <f t="shared" si="2"/>
        <v>0</v>
      </c>
      <c r="L17" s="31">
        <f t="shared" si="2"/>
        <v>0</v>
      </c>
      <c r="M17" s="31">
        <f t="shared" si="2"/>
        <v>0</v>
      </c>
      <c r="N17" s="34">
        <f t="shared" si="2"/>
        <v>0</v>
      </c>
      <c r="O17" s="21">
        <f>O8+O9+O15</f>
        <v>0</v>
      </c>
      <c r="P17" s="85"/>
    </row>
    <row r="18" spans="1:16" s="4" customFormat="1" ht="15.75" thickTop="1">
      <c r="A18" s="357"/>
      <c r="B18" s="64" t="s">
        <v>2</v>
      </c>
      <c r="C18" s="224"/>
      <c r="D18" s="225"/>
      <c r="E18" s="226"/>
      <c r="F18" s="226"/>
      <c r="G18" s="226"/>
      <c r="H18" s="226"/>
      <c r="I18" s="226"/>
      <c r="J18" s="226"/>
      <c r="K18" s="226"/>
      <c r="L18" s="226"/>
      <c r="M18" s="226"/>
      <c r="N18" s="227"/>
      <c r="O18" s="22"/>
      <c r="P18" s="85"/>
    </row>
    <row r="19" spans="1:16" s="4" customFormat="1" ht="15">
      <c r="A19" s="527"/>
      <c r="B19" s="544" t="str">
        <f>'Projected Cash Flow Year 1'!B19</f>
        <v>Salaries &amp; Wages</v>
      </c>
      <c r="C19" s="3"/>
      <c r="D19" s="400"/>
      <c r="E19" s="400"/>
      <c r="F19" s="400"/>
      <c r="G19" s="400"/>
      <c r="H19" s="400"/>
      <c r="I19" s="400"/>
      <c r="J19" s="400"/>
      <c r="K19" s="400"/>
      <c r="L19" s="400"/>
      <c r="M19" s="400"/>
      <c r="N19" s="400"/>
      <c r="O19" s="12">
        <f>SUM(C19:N19)</f>
        <v>0</v>
      </c>
      <c r="P19" s="85"/>
    </row>
    <row r="20" spans="1:16" s="4" customFormat="1" ht="15">
      <c r="A20" s="528"/>
      <c r="B20" s="544" t="str">
        <f>'Projected Cash Flow Year 1'!B20</f>
        <v>Maintenance</v>
      </c>
      <c r="C20" s="3"/>
      <c r="D20" s="400"/>
      <c r="E20" s="400"/>
      <c r="F20" s="400"/>
      <c r="G20" s="400"/>
      <c r="H20" s="400"/>
      <c r="I20" s="400"/>
      <c r="J20" s="400"/>
      <c r="K20" s="400"/>
      <c r="L20" s="400"/>
      <c r="M20" s="400"/>
      <c r="N20" s="406"/>
      <c r="O20" s="12">
        <f t="shared" ref="O20:O46" si="3">SUM(C20:N20)</f>
        <v>0</v>
      </c>
      <c r="P20" s="85"/>
    </row>
    <row r="21" spans="1:16" s="4" customFormat="1" ht="15">
      <c r="A21" s="528"/>
      <c r="B21" s="544" t="str">
        <f>'Projected Cash Flow Year 1'!B21</f>
        <v>Marketing &amp; Advertising</v>
      </c>
      <c r="C21" s="3"/>
      <c r="D21" s="400"/>
      <c r="E21" s="400"/>
      <c r="F21" s="400"/>
      <c r="G21" s="400"/>
      <c r="H21" s="400"/>
      <c r="I21" s="400"/>
      <c r="J21" s="400"/>
      <c r="K21" s="400"/>
      <c r="L21" s="400"/>
      <c r="M21" s="400"/>
      <c r="N21" s="400"/>
      <c r="O21" s="12">
        <f t="shared" ref="O21:O34" si="4">SUM(C21:N21)</f>
        <v>0</v>
      </c>
      <c r="P21" s="85"/>
    </row>
    <row r="22" spans="1:16" s="4" customFormat="1" ht="15">
      <c r="A22" s="528"/>
      <c r="B22" s="544" t="str">
        <f>'Projected Cash Flow Year 1'!B22</f>
        <v>Office &amp; Facility Rental</v>
      </c>
      <c r="C22" s="3"/>
      <c r="D22" s="400"/>
      <c r="E22" s="400"/>
      <c r="F22" s="400"/>
      <c r="G22" s="400"/>
      <c r="H22" s="400"/>
      <c r="I22" s="400"/>
      <c r="J22" s="400"/>
      <c r="K22" s="400"/>
      <c r="L22" s="400"/>
      <c r="M22" s="400"/>
      <c r="N22" s="400"/>
      <c r="O22" s="12">
        <f t="shared" si="4"/>
        <v>0</v>
      </c>
      <c r="P22" s="85"/>
    </row>
    <row r="23" spans="1:16" s="4" customFormat="1" ht="15">
      <c r="A23" s="528"/>
      <c r="B23" s="544" t="str">
        <f>'Projected Cash Flow Year 1'!B23</f>
        <v>Production equipment</v>
      </c>
      <c r="C23" s="3"/>
      <c r="D23" s="400"/>
      <c r="E23" s="400"/>
      <c r="F23" s="400"/>
      <c r="G23" s="400"/>
      <c r="H23" s="400"/>
      <c r="I23" s="400"/>
      <c r="J23" s="400"/>
      <c r="K23" s="400"/>
      <c r="L23" s="400"/>
      <c r="M23" s="400"/>
      <c r="N23" s="400"/>
      <c r="O23" s="12">
        <f t="shared" si="4"/>
        <v>0</v>
      </c>
      <c r="P23" s="85"/>
    </row>
    <row r="24" spans="1:16" s="4" customFormat="1" ht="15">
      <c r="A24" s="528"/>
      <c r="B24" s="544" t="str">
        <f>'Projected Cash Flow Year 1'!B24</f>
        <v>Telephone</v>
      </c>
      <c r="C24" s="3"/>
      <c r="D24" s="400"/>
      <c r="E24" s="400"/>
      <c r="F24" s="400"/>
      <c r="G24" s="400"/>
      <c r="H24" s="400"/>
      <c r="I24" s="400"/>
      <c r="J24" s="400"/>
      <c r="K24" s="400"/>
      <c r="L24" s="400"/>
      <c r="M24" s="400"/>
      <c r="N24" s="400"/>
      <c r="O24" s="12">
        <f t="shared" si="4"/>
        <v>0</v>
      </c>
      <c r="P24" s="85"/>
    </row>
    <row r="25" spans="1:16" s="4" customFormat="1" ht="15">
      <c r="A25" s="528"/>
      <c r="B25" s="544" t="str">
        <f>'Projected Cash Flow Year 1'!B25</f>
        <v>Office Supplies &amp; Equipment</v>
      </c>
      <c r="C25" s="3"/>
      <c r="D25" s="400"/>
      <c r="E25" s="399"/>
      <c r="F25" s="399"/>
      <c r="G25" s="399"/>
      <c r="H25" s="399"/>
      <c r="I25" s="399"/>
      <c r="J25" s="399"/>
      <c r="K25" s="399"/>
      <c r="L25" s="399"/>
      <c r="M25" s="399"/>
      <c r="N25" s="401"/>
      <c r="O25" s="12">
        <f t="shared" si="4"/>
        <v>0</v>
      </c>
      <c r="P25" s="85"/>
    </row>
    <row r="26" spans="1:16" s="4" customFormat="1" ht="15">
      <c r="A26" s="528"/>
      <c r="B26" s="544" t="str">
        <f>'Projected Cash Flow Year 1'!B26</f>
        <v>Transportation</v>
      </c>
      <c r="C26" s="2"/>
      <c r="D26" s="399"/>
      <c r="E26" s="399"/>
      <c r="F26" s="399"/>
      <c r="G26" s="399"/>
      <c r="H26" s="399"/>
      <c r="I26" s="399"/>
      <c r="J26" s="399"/>
      <c r="K26" s="399"/>
      <c r="L26" s="399"/>
      <c r="M26" s="399"/>
      <c r="N26" s="400"/>
      <c r="O26" s="12">
        <f t="shared" si="4"/>
        <v>0</v>
      </c>
      <c r="P26" s="85"/>
    </row>
    <row r="27" spans="1:16" s="4" customFormat="1" ht="15">
      <c r="A27" s="528"/>
      <c r="B27" s="544" t="str">
        <f>'Projected Cash Flow Year 1'!B27</f>
        <v>Internet</v>
      </c>
      <c r="C27" s="3"/>
      <c r="D27" s="400"/>
      <c r="E27" s="400"/>
      <c r="F27" s="400"/>
      <c r="G27" s="400"/>
      <c r="H27" s="400"/>
      <c r="I27" s="400"/>
      <c r="J27" s="400"/>
      <c r="K27" s="400"/>
      <c r="L27" s="400"/>
      <c r="M27" s="400"/>
      <c r="N27" s="400"/>
      <c r="O27" s="12">
        <f t="shared" si="4"/>
        <v>0</v>
      </c>
      <c r="P27" s="85"/>
    </row>
    <row r="28" spans="1:16" s="4" customFormat="1" ht="15">
      <c r="A28" s="528"/>
      <c r="B28" s="544" t="str">
        <f>'Projected Cash Flow Year 1'!B28</f>
        <v>Electricity</v>
      </c>
      <c r="C28" s="3"/>
      <c r="D28" s="400"/>
      <c r="E28" s="399"/>
      <c r="F28" s="399"/>
      <c r="G28" s="399"/>
      <c r="H28" s="399"/>
      <c r="I28" s="399"/>
      <c r="J28" s="399"/>
      <c r="K28" s="399"/>
      <c r="L28" s="399"/>
      <c r="M28" s="399"/>
      <c r="N28" s="401"/>
      <c r="O28" s="12">
        <f t="shared" si="4"/>
        <v>0</v>
      </c>
      <c r="P28" s="85"/>
    </row>
    <row r="29" spans="1:16" s="4" customFormat="1" ht="15">
      <c r="A29" s="528"/>
      <c r="B29" s="544" t="str">
        <f>'Projected Cash Flow Year 1'!B29</f>
        <v>Water</v>
      </c>
      <c r="C29" s="3"/>
      <c r="D29" s="400"/>
      <c r="E29" s="400"/>
      <c r="F29" s="400"/>
      <c r="G29" s="400"/>
      <c r="H29" s="400"/>
      <c r="I29" s="400"/>
      <c r="J29" s="400"/>
      <c r="K29" s="400"/>
      <c r="L29" s="400"/>
      <c r="M29" s="400"/>
      <c r="N29" s="400"/>
      <c r="O29" s="12">
        <f t="shared" si="4"/>
        <v>0</v>
      </c>
      <c r="P29" s="85"/>
    </row>
    <row r="30" spans="1:16" s="4" customFormat="1" ht="15">
      <c r="A30" s="528"/>
      <c r="B30" s="544" t="str">
        <f>'Projected Cash Flow Year 1'!B30</f>
        <v>License &amp; Registration Fees</v>
      </c>
      <c r="C30" s="3"/>
      <c r="D30" s="400"/>
      <c r="E30" s="400"/>
      <c r="F30" s="400"/>
      <c r="G30" s="400"/>
      <c r="H30" s="400"/>
      <c r="I30" s="400"/>
      <c r="J30" s="400"/>
      <c r="K30" s="400"/>
      <c r="L30" s="400"/>
      <c r="M30" s="400"/>
      <c r="N30" s="400"/>
      <c r="O30" s="12">
        <f t="shared" si="4"/>
        <v>0</v>
      </c>
      <c r="P30" s="85"/>
    </row>
    <row r="31" spans="1:16" s="4" customFormat="1" ht="15">
      <c r="A31" s="528"/>
      <c r="B31" s="544" t="str">
        <f>'Projected Cash Flow Year 1'!B31</f>
        <v>Sanitation (Garbage Collection)</v>
      </c>
      <c r="C31" s="3"/>
      <c r="D31" s="400"/>
      <c r="E31" s="400"/>
      <c r="F31" s="400"/>
      <c r="G31" s="400"/>
      <c r="H31" s="400"/>
      <c r="I31" s="400"/>
      <c r="J31" s="400"/>
      <c r="K31" s="400"/>
      <c r="L31" s="400"/>
      <c r="M31" s="400"/>
      <c r="N31" s="400"/>
      <c r="O31" s="12">
        <f t="shared" si="4"/>
        <v>0</v>
      </c>
      <c r="P31" s="85"/>
    </row>
    <row r="32" spans="1:16" s="4" customFormat="1" ht="15">
      <c r="A32" s="528"/>
      <c r="B32" s="544" t="str">
        <f>'Projected Cash Flow Year 1'!B32</f>
        <v>Tax</v>
      </c>
      <c r="C32" s="3"/>
      <c r="D32" s="400"/>
      <c r="E32" s="400"/>
      <c r="F32" s="400"/>
      <c r="G32" s="400"/>
      <c r="H32" s="400"/>
      <c r="I32" s="400"/>
      <c r="J32" s="400"/>
      <c r="K32" s="400"/>
      <c r="L32" s="400"/>
      <c r="M32" s="400"/>
      <c r="N32" s="400"/>
      <c r="O32" s="12">
        <f t="shared" si="4"/>
        <v>0</v>
      </c>
      <c r="P32" s="85"/>
    </row>
    <row r="33" spans="1:16" s="4" customFormat="1" ht="15">
      <c r="A33" s="528"/>
      <c r="B33" s="544" t="str">
        <f>'Projected Cash Flow Year 1'!B33</f>
        <v xml:space="preserve">Other </v>
      </c>
      <c r="C33" s="2"/>
      <c r="D33" s="399"/>
      <c r="E33" s="399"/>
      <c r="F33" s="399"/>
      <c r="G33" s="399"/>
      <c r="H33" s="399"/>
      <c r="I33" s="399"/>
      <c r="J33" s="399"/>
      <c r="K33" s="399"/>
      <c r="L33" s="399"/>
      <c r="M33" s="399"/>
      <c r="N33" s="401"/>
      <c r="O33" s="12">
        <f t="shared" si="4"/>
        <v>0</v>
      </c>
      <c r="P33" s="85"/>
    </row>
    <row r="34" spans="1:16" s="4" customFormat="1" ht="15">
      <c r="A34" s="528"/>
      <c r="B34" s="544" t="str">
        <f>'Projected Cash Flow Year 1'!B34</f>
        <v xml:space="preserve">Other </v>
      </c>
      <c r="C34" s="3"/>
      <c r="D34" s="400"/>
      <c r="E34" s="400"/>
      <c r="F34" s="400"/>
      <c r="G34" s="400"/>
      <c r="H34" s="400"/>
      <c r="I34" s="400"/>
      <c r="J34" s="400"/>
      <c r="K34" s="400"/>
      <c r="L34" s="400"/>
      <c r="M34" s="400"/>
      <c r="N34" s="400"/>
      <c r="O34" s="12">
        <f t="shared" si="4"/>
        <v>0</v>
      </c>
      <c r="P34" s="85"/>
    </row>
    <row r="35" spans="1:16" s="4" customFormat="1" ht="15">
      <c r="A35" s="528"/>
      <c r="B35" s="544" t="str">
        <f>'Projected Cash Flow Year 1'!B35</f>
        <v xml:space="preserve">Other </v>
      </c>
      <c r="C35" s="3"/>
      <c r="D35" s="400"/>
      <c r="E35" s="400"/>
      <c r="F35" s="400"/>
      <c r="G35" s="400"/>
      <c r="H35" s="400"/>
      <c r="I35" s="400"/>
      <c r="J35" s="400"/>
      <c r="K35" s="400"/>
      <c r="L35" s="400"/>
      <c r="M35" s="400"/>
      <c r="N35" s="400"/>
      <c r="O35" s="12">
        <f t="shared" si="3"/>
        <v>0</v>
      </c>
      <c r="P35" s="85"/>
    </row>
    <row r="36" spans="1:16" s="4" customFormat="1" ht="15">
      <c r="A36" s="528"/>
      <c r="B36" s="544" t="str">
        <f>'Projected Cash Flow Year 1'!B36</f>
        <v>Add</v>
      </c>
      <c r="C36" s="3"/>
      <c r="D36" s="400"/>
      <c r="E36" s="400"/>
      <c r="F36" s="400"/>
      <c r="G36" s="400"/>
      <c r="H36" s="400"/>
      <c r="I36" s="400"/>
      <c r="J36" s="400"/>
      <c r="K36" s="400"/>
      <c r="L36" s="400"/>
      <c r="M36" s="400"/>
      <c r="N36" s="400"/>
      <c r="O36" s="12">
        <f t="shared" si="3"/>
        <v>0</v>
      </c>
      <c r="P36" s="85"/>
    </row>
    <row r="37" spans="1:16" s="4" customFormat="1" ht="15">
      <c r="A37" s="528"/>
      <c r="B37" s="544" t="str">
        <f>'Projected Cash Flow Year 1'!B37</f>
        <v>Add</v>
      </c>
      <c r="C37" s="3"/>
      <c r="D37" s="400"/>
      <c r="E37" s="400"/>
      <c r="F37" s="400"/>
      <c r="G37" s="400"/>
      <c r="H37" s="400"/>
      <c r="I37" s="400"/>
      <c r="J37" s="400"/>
      <c r="K37" s="400"/>
      <c r="L37" s="400"/>
      <c r="M37" s="400"/>
      <c r="N37" s="400"/>
      <c r="O37" s="12">
        <f t="shared" si="3"/>
        <v>0</v>
      </c>
      <c r="P37" s="85"/>
    </row>
    <row r="38" spans="1:16" s="4" customFormat="1" ht="15">
      <c r="A38" s="528"/>
      <c r="B38" s="544" t="str">
        <f>'Projected Cash Flow Year 1'!B38</f>
        <v>Add</v>
      </c>
      <c r="C38" s="3"/>
      <c r="D38" s="400"/>
      <c r="E38" s="400"/>
      <c r="F38" s="400"/>
      <c r="G38" s="400"/>
      <c r="H38" s="400"/>
      <c r="I38" s="400"/>
      <c r="J38" s="400"/>
      <c r="K38" s="400"/>
      <c r="L38" s="400"/>
      <c r="M38" s="400"/>
      <c r="N38" s="400"/>
      <c r="O38" s="12">
        <f t="shared" si="3"/>
        <v>0</v>
      </c>
      <c r="P38" s="85"/>
    </row>
    <row r="39" spans="1:16" s="4" customFormat="1" ht="15">
      <c r="A39" s="528"/>
      <c r="B39" s="544" t="str">
        <f>'Projected Cash Flow Year 1'!B39</f>
        <v>Add</v>
      </c>
      <c r="C39" s="3"/>
      <c r="D39" s="400"/>
      <c r="E39" s="399"/>
      <c r="F39" s="399"/>
      <c r="G39" s="399"/>
      <c r="H39" s="399"/>
      <c r="I39" s="399"/>
      <c r="J39" s="399"/>
      <c r="K39" s="399"/>
      <c r="L39" s="399"/>
      <c r="M39" s="399"/>
      <c r="N39" s="401"/>
      <c r="O39" s="12">
        <f t="shared" si="3"/>
        <v>0</v>
      </c>
      <c r="P39" s="85"/>
    </row>
    <row r="40" spans="1:16" s="4" customFormat="1" ht="15">
      <c r="A40" s="528"/>
      <c r="B40" s="544" t="str">
        <f>'Projected Cash Flow Year 1'!B40</f>
        <v>Add</v>
      </c>
      <c r="C40" s="2"/>
      <c r="D40" s="399"/>
      <c r="E40" s="399"/>
      <c r="F40" s="399"/>
      <c r="G40" s="399"/>
      <c r="H40" s="399"/>
      <c r="I40" s="399"/>
      <c r="J40" s="399"/>
      <c r="K40" s="399"/>
      <c r="L40" s="399"/>
      <c r="M40" s="399"/>
      <c r="N40" s="400"/>
      <c r="O40" s="12">
        <f t="shared" si="3"/>
        <v>0</v>
      </c>
      <c r="P40" s="85"/>
    </row>
    <row r="41" spans="1:16" s="4" customFormat="1" ht="15">
      <c r="A41" s="528"/>
      <c r="B41" s="544" t="str">
        <f>'Projected Cash Flow Year 1'!B41</f>
        <v>Add</v>
      </c>
      <c r="C41" s="3"/>
      <c r="D41" s="400"/>
      <c r="E41" s="400"/>
      <c r="F41" s="400"/>
      <c r="G41" s="400"/>
      <c r="H41" s="400"/>
      <c r="I41" s="400"/>
      <c r="J41" s="400"/>
      <c r="K41" s="400"/>
      <c r="L41" s="400"/>
      <c r="M41" s="400"/>
      <c r="N41" s="400"/>
      <c r="O41" s="12">
        <f t="shared" si="3"/>
        <v>0</v>
      </c>
      <c r="P41" s="85"/>
    </row>
    <row r="42" spans="1:16" s="4" customFormat="1" ht="15">
      <c r="A42" s="528"/>
      <c r="B42" s="544" t="str">
        <f>'Projected Cash Flow Year 1'!B42</f>
        <v>Add</v>
      </c>
      <c r="C42" s="3"/>
      <c r="D42" s="400"/>
      <c r="E42" s="399"/>
      <c r="F42" s="399"/>
      <c r="G42" s="399"/>
      <c r="H42" s="399"/>
      <c r="I42" s="399"/>
      <c r="J42" s="399"/>
      <c r="K42" s="399"/>
      <c r="L42" s="399"/>
      <c r="M42" s="399"/>
      <c r="N42" s="401"/>
      <c r="O42" s="12">
        <f t="shared" si="3"/>
        <v>0</v>
      </c>
      <c r="P42" s="85"/>
    </row>
    <row r="43" spans="1:16" s="4" customFormat="1" ht="15">
      <c r="A43" s="528"/>
      <c r="B43" s="544" t="str">
        <f>'Projected Cash Flow Year 1'!B43</f>
        <v>Add</v>
      </c>
      <c r="C43" s="3"/>
      <c r="D43" s="400"/>
      <c r="E43" s="400"/>
      <c r="F43" s="400"/>
      <c r="G43" s="400"/>
      <c r="H43" s="400"/>
      <c r="I43" s="400"/>
      <c r="J43" s="400"/>
      <c r="K43" s="400"/>
      <c r="L43" s="400"/>
      <c r="M43" s="400"/>
      <c r="N43" s="400"/>
      <c r="O43" s="12">
        <f t="shared" si="3"/>
        <v>0</v>
      </c>
      <c r="P43" s="85"/>
    </row>
    <row r="44" spans="1:16" s="4" customFormat="1" ht="15">
      <c r="A44" s="528"/>
      <c r="B44" s="544" t="str">
        <f>'Projected Cash Flow Year 1'!B44</f>
        <v>Add</v>
      </c>
      <c r="C44" s="3"/>
      <c r="D44" s="400"/>
      <c r="E44" s="400"/>
      <c r="F44" s="400"/>
      <c r="G44" s="400"/>
      <c r="H44" s="400"/>
      <c r="I44" s="400"/>
      <c r="J44" s="400"/>
      <c r="K44" s="400"/>
      <c r="L44" s="400"/>
      <c r="M44" s="400"/>
      <c r="N44" s="400"/>
      <c r="O44" s="12">
        <f t="shared" si="3"/>
        <v>0</v>
      </c>
      <c r="P44" s="85"/>
    </row>
    <row r="45" spans="1:16" s="4" customFormat="1" ht="15">
      <c r="A45" s="528"/>
      <c r="B45" s="544" t="str">
        <f>'Projected Cash Flow Year 1'!B45</f>
        <v>Add</v>
      </c>
      <c r="C45" s="3"/>
      <c r="D45" s="400"/>
      <c r="E45" s="400"/>
      <c r="F45" s="400"/>
      <c r="G45" s="400"/>
      <c r="H45" s="400"/>
      <c r="I45" s="400"/>
      <c r="J45" s="400"/>
      <c r="K45" s="400"/>
      <c r="L45" s="400"/>
      <c r="M45" s="400"/>
      <c r="N45" s="400"/>
      <c r="O45" s="12">
        <f t="shared" si="3"/>
        <v>0</v>
      </c>
      <c r="P45" s="85"/>
    </row>
    <row r="46" spans="1:16" s="4" customFormat="1" ht="15">
      <c r="A46" s="528"/>
      <c r="B46" s="544" t="str">
        <f>'Projected Cash Flow Year 1'!B46</f>
        <v>Add</v>
      </c>
      <c r="C46" s="2"/>
      <c r="D46" s="399"/>
      <c r="E46" s="399"/>
      <c r="F46" s="399"/>
      <c r="G46" s="399"/>
      <c r="H46" s="399"/>
      <c r="I46" s="399"/>
      <c r="J46" s="399"/>
      <c r="K46" s="399"/>
      <c r="L46" s="399"/>
      <c r="M46" s="399"/>
      <c r="N46" s="401"/>
      <c r="O46" s="12">
        <f t="shared" si="3"/>
        <v>0</v>
      </c>
      <c r="P46" s="85"/>
    </row>
    <row r="47" spans="1:16" s="4" customFormat="1" ht="15">
      <c r="A47" s="528"/>
      <c r="B47" s="544" t="str">
        <f>'Projected Cash Flow Year 1'!B47</f>
        <v>Add</v>
      </c>
      <c r="C47" s="3"/>
      <c r="D47" s="400"/>
      <c r="E47" s="400"/>
      <c r="F47" s="400"/>
      <c r="G47" s="400"/>
      <c r="H47" s="400"/>
      <c r="I47" s="400"/>
      <c r="J47" s="400"/>
      <c r="K47" s="400"/>
      <c r="L47" s="400"/>
      <c r="M47" s="400"/>
      <c r="N47" s="400"/>
      <c r="O47" s="12">
        <f t="shared" ref="O47:O57" si="5">SUM(C47:N47)</f>
        <v>0</v>
      </c>
      <c r="P47" s="85"/>
    </row>
    <row r="48" spans="1:16" s="4" customFormat="1" ht="15">
      <c r="A48" s="528"/>
      <c r="B48" s="544" t="str">
        <f>'Projected Cash Flow Year 1'!B48</f>
        <v>Add</v>
      </c>
      <c r="C48" s="3"/>
      <c r="D48" s="400"/>
      <c r="E48" s="400"/>
      <c r="F48" s="400"/>
      <c r="G48" s="400"/>
      <c r="H48" s="400"/>
      <c r="I48" s="400"/>
      <c r="J48" s="400"/>
      <c r="K48" s="400"/>
      <c r="L48" s="400"/>
      <c r="M48" s="400"/>
      <c r="N48" s="400"/>
      <c r="O48" s="12">
        <f t="shared" si="5"/>
        <v>0</v>
      </c>
      <c r="P48" s="85"/>
    </row>
    <row r="49" spans="1:16" s="4" customFormat="1" ht="15">
      <c r="A49" s="528"/>
      <c r="B49" s="544" t="str">
        <f>'Projected Cash Flow Year 1'!B49</f>
        <v>Add</v>
      </c>
      <c r="C49" s="3"/>
      <c r="D49" s="400"/>
      <c r="E49" s="399"/>
      <c r="F49" s="399"/>
      <c r="G49" s="399"/>
      <c r="H49" s="399"/>
      <c r="I49" s="399"/>
      <c r="J49" s="399"/>
      <c r="K49" s="399"/>
      <c r="L49" s="399"/>
      <c r="M49" s="399"/>
      <c r="N49" s="401"/>
      <c r="O49" s="12">
        <f t="shared" si="5"/>
        <v>0</v>
      </c>
      <c r="P49" s="85"/>
    </row>
    <row r="50" spans="1:16" s="4" customFormat="1" ht="15">
      <c r="A50" s="528"/>
      <c r="B50" s="544" t="str">
        <f>'Projected Cash Flow Year 1'!B50</f>
        <v>Add</v>
      </c>
      <c r="C50" s="2"/>
      <c r="D50" s="399"/>
      <c r="E50" s="399"/>
      <c r="F50" s="399"/>
      <c r="G50" s="399"/>
      <c r="H50" s="399"/>
      <c r="I50" s="399"/>
      <c r="J50" s="399"/>
      <c r="K50" s="399"/>
      <c r="L50" s="399"/>
      <c r="M50" s="399"/>
      <c r="N50" s="400"/>
      <c r="O50" s="12">
        <f t="shared" si="5"/>
        <v>0</v>
      </c>
      <c r="P50" s="85"/>
    </row>
    <row r="51" spans="1:16" s="4" customFormat="1" ht="15">
      <c r="A51" s="528"/>
      <c r="B51" s="544" t="str">
        <f>'Projected Cash Flow Year 1'!B51</f>
        <v>Add</v>
      </c>
      <c r="C51" s="3"/>
      <c r="D51" s="400"/>
      <c r="E51" s="400"/>
      <c r="F51" s="400"/>
      <c r="G51" s="400"/>
      <c r="H51" s="400"/>
      <c r="I51" s="400"/>
      <c r="J51" s="400"/>
      <c r="K51" s="400"/>
      <c r="L51" s="400"/>
      <c r="M51" s="400"/>
      <c r="N51" s="400"/>
      <c r="O51" s="12">
        <f t="shared" si="5"/>
        <v>0</v>
      </c>
      <c r="P51" s="85"/>
    </row>
    <row r="52" spans="1:16" s="4" customFormat="1" ht="15">
      <c r="A52" s="528"/>
      <c r="B52" s="544" t="str">
        <f>'Projected Cash Flow Year 1'!B52</f>
        <v>Add</v>
      </c>
      <c r="C52" s="3"/>
      <c r="D52" s="400"/>
      <c r="E52" s="399"/>
      <c r="F52" s="399"/>
      <c r="G52" s="399"/>
      <c r="H52" s="399"/>
      <c r="I52" s="399"/>
      <c r="J52" s="399"/>
      <c r="K52" s="399"/>
      <c r="L52" s="399"/>
      <c r="M52" s="399"/>
      <c r="N52" s="401"/>
      <c r="O52" s="12">
        <f t="shared" si="5"/>
        <v>0</v>
      </c>
      <c r="P52" s="85"/>
    </row>
    <row r="53" spans="1:16" s="4" customFormat="1" ht="15">
      <c r="A53" s="528"/>
      <c r="B53" s="544" t="str">
        <f>'Projected Cash Flow Year 1'!B53</f>
        <v>Add</v>
      </c>
      <c r="C53" s="3"/>
      <c r="D53" s="400"/>
      <c r="E53" s="400"/>
      <c r="F53" s="400"/>
      <c r="G53" s="400"/>
      <c r="H53" s="400"/>
      <c r="I53" s="400"/>
      <c r="J53" s="400"/>
      <c r="K53" s="400"/>
      <c r="L53" s="400"/>
      <c r="M53" s="400"/>
      <c r="N53" s="400"/>
      <c r="O53" s="12">
        <f t="shared" si="5"/>
        <v>0</v>
      </c>
      <c r="P53" s="85"/>
    </row>
    <row r="54" spans="1:16" s="4" customFormat="1" ht="15">
      <c r="A54" s="528"/>
      <c r="B54" s="544" t="str">
        <f>'Projected Cash Flow Year 1'!B54</f>
        <v>Add</v>
      </c>
      <c r="C54" s="3"/>
      <c r="D54" s="400"/>
      <c r="E54" s="400"/>
      <c r="F54" s="400"/>
      <c r="G54" s="400"/>
      <c r="H54" s="400"/>
      <c r="I54" s="400"/>
      <c r="J54" s="400"/>
      <c r="K54" s="400"/>
      <c r="L54" s="400"/>
      <c r="M54" s="400"/>
      <c r="N54" s="400"/>
      <c r="O54" s="12">
        <f t="shared" si="5"/>
        <v>0</v>
      </c>
      <c r="P54" s="85"/>
    </row>
    <row r="55" spans="1:16" s="4" customFormat="1" ht="15">
      <c r="A55" s="528"/>
      <c r="B55" s="544" t="str">
        <f>'Projected Cash Flow Year 1'!B55</f>
        <v>Add</v>
      </c>
      <c r="C55" s="3"/>
      <c r="D55" s="400"/>
      <c r="E55" s="400"/>
      <c r="F55" s="400"/>
      <c r="G55" s="400"/>
      <c r="H55" s="400"/>
      <c r="I55" s="400"/>
      <c r="J55" s="400"/>
      <c r="K55" s="400"/>
      <c r="L55" s="400"/>
      <c r="M55" s="400"/>
      <c r="N55" s="400"/>
      <c r="O55" s="12">
        <f t="shared" si="5"/>
        <v>0</v>
      </c>
      <c r="P55" s="85"/>
    </row>
    <row r="56" spans="1:16" s="4" customFormat="1" ht="15">
      <c r="A56" s="528"/>
      <c r="B56" s="544" t="str">
        <f>'Projected Cash Flow Year 1'!B56</f>
        <v>Add</v>
      </c>
      <c r="C56" s="3"/>
      <c r="D56" s="400"/>
      <c r="E56" s="400"/>
      <c r="F56" s="400"/>
      <c r="G56" s="400"/>
      <c r="H56" s="400"/>
      <c r="I56" s="400"/>
      <c r="J56" s="400"/>
      <c r="K56" s="400"/>
      <c r="L56" s="400"/>
      <c r="M56" s="400"/>
      <c r="N56" s="400"/>
      <c r="O56" s="12">
        <f t="shared" si="5"/>
        <v>0</v>
      </c>
      <c r="P56" s="85"/>
    </row>
    <row r="57" spans="1:16" s="4" customFormat="1" ht="15">
      <c r="A57" s="528"/>
      <c r="B57" s="544" t="str">
        <f>'Projected Cash Flow Year 1'!B57</f>
        <v>Add</v>
      </c>
      <c r="C57" s="2"/>
      <c r="D57" s="399"/>
      <c r="E57" s="399"/>
      <c r="F57" s="399"/>
      <c r="G57" s="399"/>
      <c r="H57" s="399"/>
      <c r="I57" s="399"/>
      <c r="J57" s="399"/>
      <c r="K57" s="399"/>
      <c r="L57" s="399"/>
      <c r="M57" s="399"/>
      <c r="N57" s="401"/>
      <c r="O57" s="12">
        <f t="shared" si="5"/>
        <v>0</v>
      </c>
      <c r="P57" s="85"/>
    </row>
    <row r="58" spans="1:16" s="4" customFormat="1" ht="15.75" thickBot="1">
      <c r="A58" s="355"/>
      <c r="B58" s="64" t="s">
        <v>3</v>
      </c>
      <c r="C58" s="38">
        <f t="shared" ref="C58:N58" si="6">SUM(C19:C57)</f>
        <v>0</v>
      </c>
      <c r="D58" s="31">
        <f t="shared" si="6"/>
        <v>0</v>
      </c>
      <c r="E58" s="31">
        <f t="shared" si="6"/>
        <v>0</v>
      </c>
      <c r="F58" s="31">
        <f t="shared" si="6"/>
        <v>0</v>
      </c>
      <c r="G58" s="31">
        <f t="shared" si="6"/>
        <v>0</v>
      </c>
      <c r="H58" s="31">
        <f t="shared" si="6"/>
        <v>0</v>
      </c>
      <c r="I58" s="31">
        <f t="shared" si="6"/>
        <v>0</v>
      </c>
      <c r="J58" s="31">
        <f t="shared" si="6"/>
        <v>0</v>
      </c>
      <c r="K58" s="31">
        <f t="shared" si="6"/>
        <v>0</v>
      </c>
      <c r="L58" s="31">
        <f t="shared" si="6"/>
        <v>0</v>
      </c>
      <c r="M58" s="31">
        <f t="shared" si="6"/>
        <v>0</v>
      </c>
      <c r="N58" s="34">
        <f t="shared" si="6"/>
        <v>0</v>
      </c>
      <c r="O58" s="21">
        <f>SUM(C58:N58)</f>
        <v>0</v>
      </c>
      <c r="P58" s="85"/>
    </row>
    <row r="59" spans="1:16" s="4" customFormat="1" ht="15.75" thickTop="1">
      <c r="A59" s="356"/>
      <c r="B59" s="64" t="s">
        <v>8</v>
      </c>
      <c r="C59" s="39"/>
      <c r="D59" s="32"/>
      <c r="E59" s="40"/>
      <c r="F59" s="40"/>
      <c r="G59" s="40"/>
      <c r="H59" s="40"/>
      <c r="I59" s="40"/>
      <c r="J59" s="40"/>
      <c r="K59" s="40"/>
      <c r="L59" s="40"/>
      <c r="M59" s="40"/>
      <c r="N59" s="41"/>
      <c r="O59" s="20"/>
      <c r="P59" s="85"/>
    </row>
    <row r="60" spans="1:16" s="4" customFormat="1" ht="15.75" thickBot="1">
      <c r="A60" s="357"/>
      <c r="B60" s="66" t="s">
        <v>9</v>
      </c>
      <c r="C60" s="42">
        <f>C17-C58</f>
        <v>0</v>
      </c>
      <c r="D60" s="43">
        <f t="shared" ref="D60:N60" si="7">D17-D58</f>
        <v>0</v>
      </c>
      <c r="E60" s="43">
        <f t="shared" si="7"/>
        <v>0</v>
      </c>
      <c r="F60" s="43">
        <f t="shared" si="7"/>
        <v>0</v>
      </c>
      <c r="G60" s="43">
        <f t="shared" si="7"/>
        <v>0</v>
      </c>
      <c r="H60" s="43">
        <f t="shared" si="7"/>
        <v>0</v>
      </c>
      <c r="I60" s="43">
        <f t="shared" si="7"/>
        <v>0</v>
      </c>
      <c r="J60" s="43">
        <f t="shared" si="7"/>
        <v>0</v>
      </c>
      <c r="K60" s="43">
        <f t="shared" si="7"/>
        <v>0</v>
      </c>
      <c r="L60" s="43">
        <f t="shared" si="7"/>
        <v>0</v>
      </c>
      <c r="M60" s="43">
        <f t="shared" si="7"/>
        <v>0</v>
      </c>
      <c r="N60" s="420">
        <f t="shared" si="7"/>
        <v>0</v>
      </c>
      <c r="O60" s="25">
        <f>O17-O58</f>
        <v>0</v>
      </c>
      <c r="P60" s="85"/>
    </row>
    <row r="61" spans="1:16" s="4" customFormat="1" ht="26.25">
      <c r="A61" s="354" t="s">
        <v>40</v>
      </c>
      <c r="B61" s="67" t="s">
        <v>11</v>
      </c>
      <c r="C61" s="407"/>
      <c r="D61" s="408"/>
      <c r="E61" s="408"/>
      <c r="F61" s="408"/>
      <c r="G61" s="408"/>
      <c r="H61" s="408"/>
      <c r="I61" s="408"/>
      <c r="J61" s="408"/>
      <c r="K61" s="408"/>
      <c r="L61" s="408"/>
      <c r="M61" s="408"/>
      <c r="N61" s="409"/>
      <c r="O61" s="23">
        <f>SUM(C61:N61)</f>
        <v>0</v>
      </c>
      <c r="P61" s="126"/>
    </row>
    <row r="62" spans="1:16" ht="15.75">
      <c r="A62" s="353"/>
      <c r="B62" s="67" t="s">
        <v>10</v>
      </c>
      <c r="C62" s="3"/>
      <c r="D62" s="399"/>
      <c r="E62" s="399"/>
      <c r="F62" s="399"/>
      <c r="G62" s="399"/>
      <c r="H62" s="399"/>
      <c r="I62" s="399"/>
      <c r="J62" s="399"/>
      <c r="K62" s="399"/>
      <c r="L62" s="399"/>
      <c r="M62" s="399"/>
      <c r="N62" s="399"/>
      <c r="O62" s="12">
        <f>SUM(C62:N62)</f>
        <v>0</v>
      </c>
      <c r="P62" s="126"/>
    </row>
    <row r="63" spans="1:16" ht="15.75">
      <c r="A63" s="353" t="s">
        <v>43</v>
      </c>
      <c r="B63" s="67" t="str">
        <f>'Projected Cash Flow Year 1'!B63</f>
        <v>10. Existing Loan Payments</v>
      </c>
      <c r="C63" s="3"/>
      <c r="D63" s="399"/>
      <c r="E63" s="399"/>
      <c r="F63" s="399"/>
      <c r="G63" s="399"/>
      <c r="H63" s="399"/>
      <c r="I63" s="399"/>
      <c r="J63" s="399"/>
      <c r="K63" s="399"/>
      <c r="L63" s="399"/>
      <c r="M63" s="399"/>
      <c r="N63" s="401"/>
      <c r="O63" s="12">
        <f>SUM(C63:N63)</f>
        <v>0</v>
      </c>
      <c r="P63" s="126"/>
    </row>
    <row r="64" spans="1:16" ht="16.5" thickBot="1">
      <c r="A64" s="353" t="s">
        <v>44</v>
      </c>
      <c r="B64" s="67" t="str">
        <f>'Projected Cash Flow Year 1'!B64</f>
        <v>11. Applied for Loan Payments</v>
      </c>
      <c r="C64" s="1"/>
      <c r="D64" s="410"/>
      <c r="E64" s="410"/>
      <c r="F64" s="410"/>
      <c r="G64" s="410"/>
      <c r="H64" s="410"/>
      <c r="I64" s="410"/>
      <c r="J64" s="410"/>
      <c r="K64" s="410"/>
      <c r="L64" s="410"/>
      <c r="M64" s="410"/>
      <c r="N64" s="411"/>
      <c r="O64" s="24">
        <f>SUM(C64:N64)</f>
        <v>0</v>
      </c>
      <c r="P64" s="126"/>
    </row>
    <row r="65" spans="1:16" ht="16.5" thickTop="1">
      <c r="A65" s="358"/>
      <c r="B65" s="68" t="s">
        <v>7</v>
      </c>
      <c r="C65" s="26"/>
      <c r="D65" s="28"/>
      <c r="E65" s="28"/>
      <c r="F65" s="28"/>
      <c r="G65" s="28"/>
      <c r="H65" s="28"/>
      <c r="I65" s="28"/>
      <c r="J65" s="28"/>
      <c r="K65" s="28"/>
      <c r="L65" s="28"/>
      <c r="M65" s="28"/>
      <c r="N65" s="29"/>
      <c r="O65" s="20"/>
      <c r="P65" s="126"/>
    </row>
    <row r="66" spans="1:16" ht="16.5" thickBot="1">
      <c r="A66" s="359"/>
      <c r="B66" s="66" t="s">
        <v>14</v>
      </c>
      <c r="C66" s="44">
        <f>C60-SUM(C61:C64)</f>
        <v>0</v>
      </c>
      <c r="D66" s="44">
        <f t="shared" ref="D66:O66" si="8">D60-SUM(D61:D64)</f>
        <v>0</v>
      </c>
      <c r="E66" s="44">
        <f t="shared" si="8"/>
        <v>0</v>
      </c>
      <c r="F66" s="44">
        <f t="shared" si="8"/>
        <v>0</v>
      </c>
      <c r="G66" s="44">
        <f t="shared" si="8"/>
        <v>0</v>
      </c>
      <c r="H66" s="44">
        <f t="shared" si="8"/>
        <v>0</v>
      </c>
      <c r="I66" s="44">
        <f t="shared" si="8"/>
        <v>0</v>
      </c>
      <c r="J66" s="44">
        <f t="shared" si="8"/>
        <v>0</v>
      </c>
      <c r="K66" s="44">
        <f t="shared" si="8"/>
        <v>0</v>
      </c>
      <c r="L66" s="44">
        <f t="shared" si="8"/>
        <v>0</v>
      </c>
      <c r="M66" s="44">
        <f t="shared" si="8"/>
        <v>0</v>
      </c>
      <c r="N66" s="44">
        <f t="shared" si="8"/>
        <v>0</v>
      </c>
      <c r="O66" s="25">
        <f t="shared" si="8"/>
        <v>0</v>
      </c>
      <c r="P66" s="126"/>
    </row>
    <row r="67" spans="1:16" ht="15.75">
      <c r="A67" s="360"/>
      <c r="B67" s="119"/>
      <c r="C67" s="120"/>
      <c r="D67" s="120"/>
      <c r="E67" s="120"/>
      <c r="F67" s="120"/>
      <c r="G67" s="120"/>
      <c r="H67" s="120"/>
      <c r="I67" s="120"/>
      <c r="J67" s="120"/>
      <c r="K67" s="120"/>
      <c r="L67" s="120"/>
      <c r="M67" s="120"/>
      <c r="N67" s="121"/>
      <c r="O67" s="121"/>
    </row>
    <row r="68" spans="1:16" ht="14.1" customHeight="1">
      <c r="A68" s="361"/>
    </row>
    <row r="69" spans="1:16" ht="14.1" customHeight="1"/>
    <row r="70" spans="1:16" ht="14.1" customHeight="1"/>
    <row r="71" spans="1:16" ht="14.1" customHeight="1"/>
    <row r="72" spans="1:16" ht="14.1" customHeight="1"/>
    <row r="73" spans="1:16" ht="14.1" customHeight="1"/>
    <row r="74" spans="1:16" ht="14.1" customHeight="1"/>
    <row r="75" spans="1:16" ht="14.1" customHeight="1"/>
    <row r="76" spans="1:16" ht="14.1" hidden="1" customHeight="1"/>
    <row r="77" spans="1:16" ht="14.1" customHeight="1"/>
    <row r="78" spans="1:16" ht="14.1" customHeight="1"/>
  </sheetData>
  <sheetProtection selectLockedCells="1"/>
  <mergeCells count="5">
    <mergeCell ref="B3:O3"/>
    <mergeCell ref="F4:G4"/>
    <mergeCell ref="I4:J4"/>
    <mergeCell ref="A13:A14"/>
    <mergeCell ref="A19:A57"/>
  </mergeCells>
  <phoneticPr fontId="0" type="noConversion"/>
  <pageMargins left="0.25" right="0.25" top="0.25" bottom="0.2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P78"/>
  <sheetViews>
    <sheetView showGridLines="0" topLeftCell="A13" zoomScale="80" zoomScaleNormal="80" workbookViewId="0">
      <selection activeCell="A19" sqref="A19:A57"/>
    </sheetView>
  </sheetViews>
  <sheetFormatPr defaultColWidth="0" defaultRowHeight="14.1" customHeight="1" zeroHeight="1"/>
  <cols>
    <col min="1" max="1" width="63" style="362" customWidth="1"/>
    <col min="2" max="2" width="37.140625" style="123" bestFit="1" customWidth="1"/>
    <col min="3" max="13" width="15.7109375" style="124" customWidth="1"/>
    <col min="14" max="15" width="15.7109375" style="125" customWidth="1"/>
    <col min="16" max="16" width="10.7109375" style="54" customWidth="1"/>
    <col min="17" max="16384" width="10.7109375" style="5" hidden="1"/>
  </cols>
  <sheetData>
    <row r="1" spans="1:16" ht="14.1" hidden="1" customHeight="1">
      <c r="A1" s="346"/>
      <c r="B1" s="364"/>
      <c r="C1" s="365"/>
      <c r="D1" s="365"/>
      <c r="E1" s="365"/>
      <c r="F1" s="365"/>
      <c r="G1" s="365"/>
      <c r="H1" s="365"/>
      <c r="I1" s="365"/>
      <c r="J1" s="365"/>
      <c r="K1" s="365"/>
      <c r="L1" s="365"/>
      <c r="M1" s="365"/>
      <c r="N1" s="366"/>
      <c r="O1" s="367"/>
      <c r="P1" s="118"/>
    </row>
    <row r="2" spans="1:16" ht="14.1" hidden="1" customHeight="1">
      <c r="A2" s="365"/>
      <c r="B2" s="364"/>
      <c r="C2" s="365"/>
      <c r="D2" s="365"/>
      <c r="E2" s="365"/>
      <c r="F2" s="365"/>
      <c r="G2" s="365"/>
      <c r="H2" s="365"/>
      <c r="I2" s="365"/>
      <c r="J2" s="365"/>
      <c r="K2" s="365"/>
      <c r="L2" s="365"/>
      <c r="M2" s="365"/>
      <c r="N2" s="366"/>
      <c r="O2" s="367"/>
      <c r="P2" s="118"/>
    </row>
    <row r="3" spans="1:16" s="4" customFormat="1" ht="22.5" customHeight="1">
      <c r="A3" s="347"/>
      <c r="B3" s="534" t="s">
        <v>30</v>
      </c>
      <c r="C3" s="520"/>
      <c r="D3" s="520"/>
      <c r="E3" s="520"/>
      <c r="F3" s="520"/>
      <c r="G3" s="520"/>
      <c r="H3" s="520"/>
      <c r="I3" s="520"/>
      <c r="J3" s="520"/>
      <c r="K3" s="520"/>
      <c r="L3" s="520"/>
      <c r="M3" s="520"/>
      <c r="N3" s="520"/>
      <c r="O3" s="521"/>
      <c r="P3" s="117"/>
    </row>
    <row r="4" spans="1:16" s="4" customFormat="1" ht="22.5" customHeight="1">
      <c r="A4" s="348"/>
      <c r="B4" s="78"/>
      <c r="C4" s="78"/>
      <c r="D4" s="78"/>
      <c r="E4" s="78"/>
      <c r="F4" s="532">
        <f>EDATE('Projected Cash Flow Year 2'!F4,12)</f>
        <v>42369</v>
      </c>
      <c r="G4" s="532"/>
      <c r="H4" s="81" t="s">
        <v>37</v>
      </c>
      <c r="I4" s="533">
        <f>EDATE(F4,11)</f>
        <v>42704</v>
      </c>
      <c r="J4" s="533"/>
      <c r="K4" s="78"/>
      <c r="L4" s="78"/>
      <c r="M4" s="78"/>
      <c r="N4" s="78"/>
      <c r="O4" s="78"/>
      <c r="P4" s="117"/>
    </row>
    <row r="5" spans="1:16" s="4" customFormat="1" ht="12.75" customHeight="1" thickBot="1">
      <c r="A5" s="349"/>
      <c r="B5" s="57"/>
      <c r="C5" s="127"/>
      <c r="D5" s="127"/>
      <c r="E5" s="127"/>
      <c r="F5" s="127"/>
      <c r="G5" s="127"/>
      <c r="H5" s="127"/>
      <c r="I5" s="127"/>
      <c r="J5" s="127"/>
      <c r="K5" s="127"/>
      <c r="L5" s="127"/>
      <c r="M5" s="127"/>
      <c r="N5" s="127"/>
      <c r="O5" s="127"/>
      <c r="P5" s="117"/>
    </row>
    <row r="6" spans="1:16" s="4" customFormat="1" ht="14.45" customHeight="1" thickBot="1">
      <c r="A6" s="350"/>
      <c r="B6" s="128"/>
      <c r="C6" s="74" t="str">
        <f>'Projected Cash Flow Year 1'!C6</f>
        <v>January</v>
      </c>
      <c r="D6" s="75" t="str">
        <f>'Projected Cash Flow Year 1'!D6</f>
        <v>February</v>
      </c>
      <c r="E6" s="75" t="str">
        <f>'Projected Cash Flow Year 1'!E6</f>
        <v>March</v>
      </c>
      <c r="F6" s="75" t="str">
        <f>'Projected Cash Flow Year 1'!F6</f>
        <v>April</v>
      </c>
      <c r="G6" s="75" t="str">
        <f>'Projected Cash Flow Year 1'!G6</f>
        <v>May</v>
      </c>
      <c r="H6" s="75" t="str">
        <f>'Projected Cash Flow Year 1'!H6</f>
        <v>June</v>
      </c>
      <c r="I6" s="75" t="str">
        <f>'Projected Cash Flow Year 1'!I6</f>
        <v>July</v>
      </c>
      <c r="J6" s="75" t="str">
        <f>'Projected Cash Flow Year 1'!J6</f>
        <v>August</v>
      </c>
      <c r="K6" s="75" t="str">
        <f>'Projected Cash Flow Year 1'!K6</f>
        <v>September</v>
      </c>
      <c r="L6" s="75" t="str">
        <f>'Projected Cash Flow Year 1'!L6</f>
        <v>October</v>
      </c>
      <c r="M6" s="75" t="str">
        <f>'Projected Cash Flow Year 1'!M6</f>
        <v>November</v>
      </c>
      <c r="N6" s="75" t="str">
        <f>'Projected Cash Flow Year 1'!N6</f>
        <v>December</v>
      </c>
      <c r="O6" s="76" t="s">
        <v>6</v>
      </c>
      <c r="P6" s="117"/>
    </row>
    <row r="7" spans="1:16" s="4" customFormat="1" ht="18.75">
      <c r="A7" s="479" t="s">
        <v>12</v>
      </c>
      <c r="B7" s="61" t="s">
        <v>4</v>
      </c>
      <c r="C7" s="13"/>
      <c r="D7" s="14"/>
      <c r="E7" s="15"/>
      <c r="F7" s="15"/>
      <c r="G7" s="15"/>
      <c r="H7" s="15"/>
      <c r="I7" s="15"/>
      <c r="J7" s="15"/>
      <c r="K7" s="15"/>
      <c r="L7" s="15"/>
      <c r="M7" s="15"/>
      <c r="N7" s="16"/>
      <c r="O7" s="17"/>
      <c r="P7" s="117"/>
    </row>
    <row r="8" spans="1:16" s="4" customFormat="1" ht="15">
      <c r="A8" s="352"/>
      <c r="B8" s="62" t="s">
        <v>197</v>
      </c>
      <c r="C8" s="10">
        <f>'Projected Cash Flow Year 2'!N66</f>
        <v>0</v>
      </c>
      <c r="D8" s="11">
        <f>C66</f>
        <v>0</v>
      </c>
      <c r="E8" s="11">
        <f t="shared" ref="E8:N8" si="0">D66</f>
        <v>0</v>
      </c>
      <c r="F8" s="11">
        <f t="shared" si="0"/>
        <v>0</v>
      </c>
      <c r="G8" s="11">
        <f t="shared" si="0"/>
        <v>0</v>
      </c>
      <c r="H8" s="11">
        <f t="shared" si="0"/>
        <v>0</v>
      </c>
      <c r="I8" s="11">
        <f t="shared" si="0"/>
        <v>0</v>
      </c>
      <c r="J8" s="11">
        <f t="shared" si="0"/>
        <v>0</v>
      </c>
      <c r="K8" s="11">
        <f t="shared" si="0"/>
        <v>0</v>
      </c>
      <c r="L8" s="11">
        <f t="shared" si="0"/>
        <v>0</v>
      </c>
      <c r="M8" s="11">
        <f t="shared" si="0"/>
        <v>0</v>
      </c>
      <c r="N8" s="11">
        <f t="shared" si="0"/>
        <v>0</v>
      </c>
      <c r="O8" s="12">
        <f>C8</f>
        <v>0</v>
      </c>
      <c r="P8" s="117"/>
    </row>
    <row r="9" spans="1:16" s="4" customFormat="1" ht="15.75" thickBot="1">
      <c r="A9" s="353" t="s">
        <v>38</v>
      </c>
      <c r="B9" s="63" t="s">
        <v>91</v>
      </c>
      <c r="C9" s="1"/>
      <c r="D9" s="397"/>
      <c r="E9" s="397"/>
      <c r="F9" s="397"/>
      <c r="G9" s="397"/>
      <c r="H9" s="397"/>
      <c r="I9" s="397"/>
      <c r="J9" s="397"/>
      <c r="K9" s="397"/>
      <c r="L9" s="397"/>
      <c r="M9" s="397"/>
      <c r="N9" s="397"/>
      <c r="O9" s="18">
        <f>SUM(C9:N9)</f>
        <v>0</v>
      </c>
      <c r="P9" s="117"/>
    </row>
    <row r="10" spans="1:16" s="4" customFormat="1" ht="15.75" thickTop="1">
      <c r="A10" s="353"/>
      <c r="B10" s="64" t="s">
        <v>5</v>
      </c>
      <c r="C10" s="35"/>
      <c r="D10" s="36"/>
      <c r="E10" s="19"/>
      <c r="F10" s="19"/>
      <c r="G10" s="19"/>
      <c r="H10" s="19"/>
      <c r="I10" s="19"/>
      <c r="J10" s="19"/>
      <c r="K10" s="19"/>
      <c r="L10" s="19"/>
      <c r="M10" s="19"/>
      <c r="N10" s="37"/>
      <c r="O10" s="20"/>
      <c r="P10" s="117"/>
    </row>
    <row r="11" spans="1:16" s="4" customFormat="1" ht="15">
      <c r="A11" s="353" t="s">
        <v>13</v>
      </c>
      <c r="B11" s="65" t="s">
        <v>199</v>
      </c>
      <c r="C11" s="2"/>
      <c r="D11" s="398"/>
      <c r="E11" s="399"/>
      <c r="F11" s="399"/>
      <c r="G11" s="399"/>
      <c r="H11" s="399"/>
      <c r="I11" s="399"/>
      <c r="J11" s="399"/>
      <c r="K11" s="399"/>
      <c r="L11" s="399"/>
      <c r="M11" s="400"/>
      <c r="N11" s="401"/>
      <c r="O11" s="12">
        <f>SUM(C11:N11)</f>
        <v>0</v>
      </c>
      <c r="P11" s="117"/>
    </row>
    <row r="12" spans="1:16" s="4" customFormat="1" ht="26.25">
      <c r="A12" s="354" t="s">
        <v>16</v>
      </c>
      <c r="B12" s="65" t="s">
        <v>198</v>
      </c>
      <c r="C12" s="3"/>
      <c r="D12" s="400"/>
      <c r="E12" s="399"/>
      <c r="F12" s="399"/>
      <c r="G12" s="399"/>
      <c r="H12" s="399"/>
      <c r="I12" s="399"/>
      <c r="J12" s="399"/>
      <c r="K12" s="399"/>
      <c r="L12" s="399"/>
      <c r="M12" s="399"/>
      <c r="N12" s="401"/>
      <c r="O12" s="12">
        <f>SUM(C12:N12)</f>
        <v>0</v>
      </c>
      <c r="P12" s="117"/>
    </row>
    <row r="13" spans="1:16" s="4" customFormat="1" ht="15">
      <c r="A13" s="526" t="s">
        <v>39</v>
      </c>
      <c r="B13" s="65" t="str">
        <f>'Projected Cash Flow Year 1'!B13</f>
        <v>Add</v>
      </c>
      <c r="C13" s="402"/>
      <c r="D13" s="403"/>
      <c r="E13" s="404"/>
      <c r="F13" s="404"/>
      <c r="G13" s="404"/>
      <c r="H13" s="404"/>
      <c r="I13" s="404"/>
      <c r="J13" s="404"/>
      <c r="K13" s="404"/>
      <c r="L13" s="404"/>
      <c r="M13" s="404"/>
      <c r="N13" s="405"/>
      <c r="O13" s="12">
        <f>SUM(C13:N13)</f>
        <v>0</v>
      </c>
      <c r="P13" s="117"/>
    </row>
    <row r="14" spans="1:16" s="4" customFormat="1" ht="15.75" thickBot="1">
      <c r="A14" s="526"/>
      <c r="B14" s="65" t="str">
        <f>'Projected Cash Flow Year 1'!B14</f>
        <v>Add</v>
      </c>
      <c r="C14" s="412"/>
      <c r="D14" s="413"/>
      <c r="E14" s="414"/>
      <c r="F14" s="414"/>
      <c r="G14" s="414"/>
      <c r="H14" s="414"/>
      <c r="I14" s="414"/>
      <c r="J14" s="414"/>
      <c r="K14" s="414"/>
      <c r="L14" s="414"/>
      <c r="M14" s="414"/>
      <c r="N14" s="415"/>
      <c r="O14" s="18">
        <f>SUM(C14:N14)</f>
        <v>0</v>
      </c>
      <c r="P14" s="117"/>
    </row>
    <row r="15" spans="1:16" s="4" customFormat="1" ht="16.5" thickTop="1" thickBot="1">
      <c r="A15" s="355"/>
      <c r="B15" s="64" t="s">
        <v>0</v>
      </c>
      <c r="C15" s="30">
        <f>SUM(C11:C14)</f>
        <v>0</v>
      </c>
      <c r="D15" s="31">
        <f t="shared" ref="D15:N15" si="1">SUM(D11:D14)</f>
        <v>0</v>
      </c>
      <c r="E15" s="31">
        <f t="shared" si="1"/>
        <v>0</v>
      </c>
      <c r="F15" s="31">
        <f t="shared" si="1"/>
        <v>0</v>
      </c>
      <c r="G15" s="31">
        <f t="shared" si="1"/>
        <v>0</v>
      </c>
      <c r="H15" s="31">
        <f t="shared" si="1"/>
        <v>0</v>
      </c>
      <c r="I15" s="31">
        <f t="shared" si="1"/>
        <v>0</v>
      </c>
      <c r="J15" s="31">
        <f t="shared" si="1"/>
        <v>0</v>
      </c>
      <c r="K15" s="31">
        <f t="shared" si="1"/>
        <v>0</v>
      </c>
      <c r="L15" s="31">
        <f t="shared" si="1"/>
        <v>0</v>
      </c>
      <c r="M15" s="31">
        <f t="shared" si="1"/>
        <v>0</v>
      </c>
      <c r="N15" s="31">
        <f t="shared" si="1"/>
        <v>0</v>
      </c>
      <c r="O15" s="21">
        <f>SUM(C15:N15)</f>
        <v>0</v>
      </c>
      <c r="P15" s="117"/>
    </row>
    <row r="16" spans="1:16" s="4" customFormat="1" ht="15.75" thickTop="1">
      <c r="A16" s="356"/>
      <c r="B16" s="68" t="s">
        <v>1</v>
      </c>
      <c r="C16" s="26"/>
      <c r="D16" s="27"/>
      <c r="E16" s="28"/>
      <c r="F16" s="28"/>
      <c r="G16" s="28"/>
      <c r="H16" s="28"/>
      <c r="I16" s="28"/>
      <c r="J16" s="28"/>
      <c r="K16" s="28"/>
      <c r="L16" s="28"/>
      <c r="M16" s="28"/>
      <c r="N16" s="29"/>
      <c r="O16" s="20"/>
      <c r="P16" s="117"/>
    </row>
    <row r="17" spans="1:16" s="4" customFormat="1" ht="15.75" thickBot="1">
      <c r="A17" s="356"/>
      <c r="B17" s="63" t="s">
        <v>15</v>
      </c>
      <c r="C17" s="38">
        <f>C8+C9+C15</f>
        <v>0</v>
      </c>
      <c r="D17" s="31">
        <f t="shared" ref="D17:N17" si="2">D8+D9+D15</f>
        <v>0</v>
      </c>
      <c r="E17" s="31">
        <f t="shared" si="2"/>
        <v>0</v>
      </c>
      <c r="F17" s="31">
        <f t="shared" si="2"/>
        <v>0</v>
      </c>
      <c r="G17" s="31">
        <f t="shared" si="2"/>
        <v>0</v>
      </c>
      <c r="H17" s="31">
        <f t="shared" si="2"/>
        <v>0</v>
      </c>
      <c r="I17" s="31">
        <f t="shared" si="2"/>
        <v>0</v>
      </c>
      <c r="J17" s="31">
        <f t="shared" si="2"/>
        <v>0</v>
      </c>
      <c r="K17" s="31">
        <f t="shared" si="2"/>
        <v>0</v>
      </c>
      <c r="L17" s="31">
        <f t="shared" si="2"/>
        <v>0</v>
      </c>
      <c r="M17" s="31">
        <f t="shared" si="2"/>
        <v>0</v>
      </c>
      <c r="N17" s="34">
        <f t="shared" si="2"/>
        <v>0</v>
      </c>
      <c r="O17" s="21">
        <f>O8+O9+O15</f>
        <v>0</v>
      </c>
      <c r="P17" s="117"/>
    </row>
    <row r="18" spans="1:16" s="4" customFormat="1" ht="15.75" thickTop="1">
      <c r="A18" s="357"/>
      <c r="B18" s="64" t="s">
        <v>2</v>
      </c>
      <c r="C18" s="35"/>
      <c r="D18" s="36"/>
      <c r="E18" s="19"/>
      <c r="F18" s="19"/>
      <c r="G18" s="19"/>
      <c r="H18" s="19"/>
      <c r="I18" s="19"/>
      <c r="J18" s="19"/>
      <c r="K18" s="19"/>
      <c r="L18" s="19"/>
      <c r="M18" s="19"/>
      <c r="N18" s="37"/>
      <c r="O18" s="22"/>
      <c r="P18" s="117"/>
    </row>
    <row r="19" spans="1:16" s="4" customFormat="1" ht="15">
      <c r="A19" s="527"/>
      <c r="B19" s="544" t="str">
        <f>'Projected Cash Flow Year 1'!B19</f>
        <v>Salaries &amp; Wages</v>
      </c>
      <c r="C19" s="3"/>
      <c r="D19" s="400"/>
      <c r="E19" s="400"/>
      <c r="F19" s="400"/>
      <c r="G19" s="400"/>
      <c r="H19" s="400"/>
      <c r="I19" s="400"/>
      <c r="J19" s="400"/>
      <c r="K19" s="400"/>
      <c r="L19" s="400"/>
      <c r="M19" s="400"/>
      <c r="N19" s="400"/>
      <c r="O19" s="12">
        <f>SUM(C19:N19)</f>
        <v>0</v>
      </c>
      <c r="P19" s="117"/>
    </row>
    <row r="20" spans="1:16" s="4" customFormat="1" ht="15">
      <c r="A20" s="528"/>
      <c r="B20" s="544" t="str">
        <f>'Projected Cash Flow Year 1'!B20</f>
        <v>Maintenance</v>
      </c>
      <c r="C20" s="3"/>
      <c r="D20" s="400"/>
      <c r="E20" s="400"/>
      <c r="F20" s="400"/>
      <c r="G20" s="400"/>
      <c r="H20" s="400"/>
      <c r="I20" s="400"/>
      <c r="J20" s="400"/>
      <c r="K20" s="400"/>
      <c r="L20" s="400"/>
      <c r="M20" s="400"/>
      <c r="N20" s="406"/>
      <c r="O20" s="12">
        <f t="shared" ref="O20:O46" si="3">SUM(C20:N20)</f>
        <v>0</v>
      </c>
      <c r="P20" s="117"/>
    </row>
    <row r="21" spans="1:16" s="4" customFormat="1" ht="15">
      <c r="A21" s="528"/>
      <c r="B21" s="544" t="str">
        <f>'Projected Cash Flow Year 1'!B21</f>
        <v>Marketing &amp; Advertising</v>
      </c>
      <c r="C21" s="3"/>
      <c r="D21" s="400"/>
      <c r="E21" s="400"/>
      <c r="F21" s="400"/>
      <c r="G21" s="400"/>
      <c r="H21" s="400"/>
      <c r="I21" s="400"/>
      <c r="J21" s="400"/>
      <c r="K21" s="400"/>
      <c r="L21" s="400"/>
      <c r="M21" s="400"/>
      <c r="N21" s="400"/>
      <c r="O21" s="12">
        <f t="shared" ref="O21:O34" si="4">SUM(C21:N21)</f>
        <v>0</v>
      </c>
      <c r="P21" s="117"/>
    </row>
    <row r="22" spans="1:16" s="4" customFormat="1" ht="15">
      <c r="A22" s="528"/>
      <c r="B22" s="544" t="str">
        <f>'Projected Cash Flow Year 1'!B22</f>
        <v>Office &amp; Facility Rental</v>
      </c>
      <c r="C22" s="3"/>
      <c r="D22" s="400"/>
      <c r="E22" s="400"/>
      <c r="F22" s="400"/>
      <c r="G22" s="400"/>
      <c r="H22" s="400"/>
      <c r="I22" s="400"/>
      <c r="J22" s="400"/>
      <c r="K22" s="400"/>
      <c r="L22" s="400"/>
      <c r="M22" s="400"/>
      <c r="N22" s="400"/>
      <c r="O22" s="12">
        <f t="shared" si="4"/>
        <v>0</v>
      </c>
      <c r="P22" s="117"/>
    </row>
    <row r="23" spans="1:16" s="4" customFormat="1" ht="15">
      <c r="A23" s="528"/>
      <c r="B23" s="544" t="str">
        <f>'Projected Cash Flow Year 1'!B23</f>
        <v>Production equipment</v>
      </c>
      <c r="C23" s="3"/>
      <c r="D23" s="400"/>
      <c r="E23" s="400"/>
      <c r="F23" s="400"/>
      <c r="G23" s="400"/>
      <c r="H23" s="400"/>
      <c r="I23" s="400"/>
      <c r="J23" s="400"/>
      <c r="K23" s="400"/>
      <c r="L23" s="400"/>
      <c r="M23" s="400"/>
      <c r="N23" s="400"/>
      <c r="O23" s="12">
        <f t="shared" si="4"/>
        <v>0</v>
      </c>
      <c r="P23" s="117"/>
    </row>
    <row r="24" spans="1:16" s="4" customFormat="1" ht="15">
      <c r="A24" s="528"/>
      <c r="B24" s="544" t="str">
        <f>'Projected Cash Flow Year 1'!B24</f>
        <v>Telephone</v>
      </c>
      <c r="C24" s="3"/>
      <c r="D24" s="400"/>
      <c r="E24" s="400"/>
      <c r="F24" s="400"/>
      <c r="G24" s="400"/>
      <c r="H24" s="400"/>
      <c r="I24" s="400"/>
      <c r="J24" s="400"/>
      <c r="K24" s="400"/>
      <c r="L24" s="400"/>
      <c r="M24" s="400"/>
      <c r="N24" s="400"/>
      <c r="O24" s="12">
        <f t="shared" si="4"/>
        <v>0</v>
      </c>
      <c r="P24" s="117"/>
    </row>
    <row r="25" spans="1:16" s="4" customFormat="1" ht="15">
      <c r="A25" s="528"/>
      <c r="B25" s="544" t="str">
        <f>'Projected Cash Flow Year 1'!B25</f>
        <v>Office Supplies &amp; Equipment</v>
      </c>
      <c r="C25" s="3"/>
      <c r="D25" s="400"/>
      <c r="E25" s="399"/>
      <c r="F25" s="399"/>
      <c r="G25" s="399"/>
      <c r="H25" s="399"/>
      <c r="I25" s="399"/>
      <c r="J25" s="399"/>
      <c r="K25" s="399"/>
      <c r="L25" s="399"/>
      <c r="M25" s="399"/>
      <c r="N25" s="401"/>
      <c r="O25" s="12">
        <f t="shared" si="4"/>
        <v>0</v>
      </c>
      <c r="P25" s="117"/>
    </row>
    <row r="26" spans="1:16" s="4" customFormat="1" ht="15">
      <c r="A26" s="528"/>
      <c r="B26" s="544" t="str">
        <f>'Projected Cash Flow Year 1'!B26</f>
        <v>Transportation</v>
      </c>
      <c r="C26" s="2"/>
      <c r="D26" s="399"/>
      <c r="E26" s="399"/>
      <c r="F26" s="399"/>
      <c r="G26" s="399"/>
      <c r="H26" s="399"/>
      <c r="I26" s="399"/>
      <c r="J26" s="399"/>
      <c r="K26" s="399"/>
      <c r="L26" s="399"/>
      <c r="M26" s="399"/>
      <c r="N26" s="400"/>
      <c r="O26" s="12">
        <f t="shared" si="4"/>
        <v>0</v>
      </c>
      <c r="P26" s="117"/>
    </row>
    <row r="27" spans="1:16" s="4" customFormat="1" ht="15">
      <c r="A27" s="528"/>
      <c r="B27" s="544" t="str">
        <f>'Projected Cash Flow Year 1'!B27</f>
        <v>Internet</v>
      </c>
      <c r="C27" s="3"/>
      <c r="D27" s="400"/>
      <c r="E27" s="400"/>
      <c r="F27" s="400"/>
      <c r="G27" s="400"/>
      <c r="H27" s="400"/>
      <c r="I27" s="400"/>
      <c r="J27" s="400"/>
      <c r="K27" s="400"/>
      <c r="L27" s="400"/>
      <c r="M27" s="400"/>
      <c r="N27" s="400"/>
      <c r="O27" s="12">
        <f t="shared" si="4"/>
        <v>0</v>
      </c>
      <c r="P27" s="117"/>
    </row>
    <row r="28" spans="1:16" s="4" customFormat="1" ht="15">
      <c r="A28" s="528"/>
      <c r="B28" s="544" t="str">
        <f>'Projected Cash Flow Year 1'!B28</f>
        <v>Electricity</v>
      </c>
      <c r="C28" s="3"/>
      <c r="D28" s="400"/>
      <c r="E28" s="399"/>
      <c r="F28" s="399"/>
      <c r="G28" s="399"/>
      <c r="H28" s="399"/>
      <c r="I28" s="399"/>
      <c r="J28" s="399"/>
      <c r="K28" s="399"/>
      <c r="L28" s="399"/>
      <c r="M28" s="399"/>
      <c r="N28" s="401"/>
      <c r="O28" s="12">
        <f t="shared" si="4"/>
        <v>0</v>
      </c>
      <c r="P28" s="117"/>
    </row>
    <row r="29" spans="1:16" s="4" customFormat="1" ht="15">
      <c r="A29" s="528"/>
      <c r="B29" s="544" t="str">
        <f>'Projected Cash Flow Year 1'!B29</f>
        <v>Water</v>
      </c>
      <c r="C29" s="3"/>
      <c r="D29" s="400"/>
      <c r="E29" s="400"/>
      <c r="F29" s="400"/>
      <c r="G29" s="400"/>
      <c r="H29" s="400"/>
      <c r="I29" s="400"/>
      <c r="J29" s="400"/>
      <c r="K29" s="400"/>
      <c r="L29" s="400"/>
      <c r="M29" s="400"/>
      <c r="N29" s="400"/>
      <c r="O29" s="12">
        <f t="shared" si="4"/>
        <v>0</v>
      </c>
      <c r="P29" s="117"/>
    </row>
    <row r="30" spans="1:16" s="4" customFormat="1" ht="15">
      <c r="A30" s="528"/>
      <c r="B30" s="544" t="str">
        <f>'Projected Cash Flow Year 1'!B30</f>
        <v>License &amp; Registration Fees</v>
      </c>
      <c r="C30" s="3"/>
      <c r="D30" s="400"/>
      <c r="E30" s="400"/>
      <c r="F30" s="400"/>
      <c r="G30" s="400"/>
      <c r="H30" s="400"/>
      <c r="I30" s="400"/>
      <c r="J30" s="400"/>
      <c r="K30" s="400"/>
      <c r="L30" s="400"/>
      <c r="M30" s="400"/>
      <c r="N30" s="400"/>
      <c r="O30" s="12">
        <f t="shared" si="4"/>
        <v>0</v>
      </c>
      <c r="P30" s="117"/>
    </row>
    <row r="31" spans="1:16" s="4" customFormat="1" ht="15">
      <c r="A31" s="528"/>
      <c r="B31" s="544" t="str">
        <f>'Projected Cash Flow Year 1'!B31</f>
        <v>Sanitation (Garbage Collection)</v>
      </c>
      <c r="C31" s="3"/>
      <c r="D31" s="400"/>
      <c r="E31" s="400"/>
      <c r="F31" s="400"/>
      <c r="G31" s="400"/>
      <c r="H31" s="400"/>
      <c r="I31" s="400"/>
      <c r="J31" s="400"/>
      <c r="K31" s="400"/>
      <c r="L31" s="400"/>
      <c r="M31" s="400"/>
      <c r="N31" s="400"/>
      <c r="O31" s="12">
        <f t="shared" si="4"/>
        <v>0</v>
      </c>
      <c r="P31" s="117"/>
    </row>
    <row r="32" spans="1:16" s="4" customFormat="1" ht="15">
      <c r="A32" s="528"/>
      <c r="B32" s="544" t="str">
        <f>'Projected Cash Flow Year 1'!B32</f>
        <v>Tax</v>
      </c>
      <c r="C32" s="3"/>
      <c r="D32" s="400"/>
      <c r="E32" s="400"/>
      <c r="F32" s="400"/>
      <c r="G32" s="400"/>
      <c r="H32" s="400"/>
      <c r="I32" s="400"/>
      <c r="J32" s="400"/>
      <c r="K32" s="400"/>
      <c r="L32" s="400"/>
      <c r="M32" s="400"/>
      <c r="N32" s="400"/>
      <c r="O32" s="12">
        <f t="shared" si="4"/>
        <v>0</v>
      </c>
      <c r="P32" s="117"/>
    </row>
    <row r="33" spans="1:16" s="4" customFormat="1" ht="15">
      <c r="A33" s="528"/>
      <c r="B33" s="544" t="str">
        <f>'Projected Cash Flow Year 1'!B33</f>
        <v xml:space="preserve">Other </v>
      </c>
      <c r="C33" s="2"/>
      <c r="D33" s="399"/>
      <c r="E33" s="399"/>
      <c r="F33" s="399"/>
      <c r="G33" s="399"/>
      <c r="H33" s="399"/>
      <c r="I33" s="399"/>
      <c r="J33" s="399"/>
      <c r="K33" s="399"/>
      <c r="L33" s="399"/>
      <c r="M33" s="399"/>
      <c r="N33" s="401"/>
      <c r="O33" s="12">
        <f t="shared" si="4"/>
        <v>0</v>
      </c>
      <c r="P33" s="117"/>
    </row>
    <row r="34" spans="1:16" s="4" customFormat="1" ht="15">
      <c r="A34" s="528"/>
      <c r="B34" s="544" t="str">
        <f>'Projected Cash Flow Year 1'!B34</f>
        <v xml:space="preserve">Other </v>
      </c>
      <c r="C34" s="3"/>
      <c r="D34" s="400"/>
      <c r="E34" s="400"/>
      <c r="F34" s="400"/>
      <c r="G34" s="400"/>
      <c r="H34" s="400"/>
      <c r="I34" s="400"/>
      <c r="J34" s="400"/>
      <c r="K34" s="400"/>
      <c r="L34" s="400"/>
      <c r="M34" s="400"/>
      <c r="N34" s="400"/>
      <c r="O34" s="12">
        <f t="shared" si="4"/>
        <v>0</v>
      </c>
      <c r="P34" s="117"/>
    </row>
    <row r="35" spans="1:16" s="4" customFormat="1" ht="15">
      <c r="A35" s="528"/>
      <c r="B35" s="544" t="str">
        <f>'Projected Cash Flow Year 1'!B35</f>
        <v xml:space="preserve">Other </v>
      </c>
      <c r="C35" s="3"/>
      <c r="D35" s="400"/>
      <c r="E35" s="400"/>
      <c r="F35" s="400"/>
      <c r="G35" s="400"/>
      <c r="H35" s="400"/>
      <c r="I35" s="400"/>
      <c r="J35" s="400"/>
      <c r="K35" s="400"/>
      <c r="L35" s="400"/>
      <c r="M35" s="400"/>
      <c r="N35" s="400"/>
      <c r="O35" s="12">
        <f t="shared" si="3"/>
        <v>0</v>
      </c>
      <c r="P35" s="117"/>
    </row>
    <row r="36" spans="1:16" s="4" customFormat="1" ht="15">
      <c r="A36" s="528"/>
      <c r="B36" s="544" t="str">
        <f>'Projected Cash Flow Year 1'!B36</f>
        <v>Add</v>
      </c>
      <c r="C36" s="3"/>
      <c r="D36" s="400"/>
      <c r="E36" s="400"/>
      <c r="F36" s="400"/>
      <c r="G36" s="400"/>
      <c r="H36" s="400"/>
      <c r="I36" s="400"/>
      <c r="J36" s="400"/>
      <c r="K36" s="400"/>
      <c r="L36" s="400"/>
      <c r="M36" s="400"/>
      <c r="N36" s="400"/>
      <c r="O36" s="12">
        <f t="shared" si="3"/>
        <v>0</v>
      </c>
      <c r="P36" s="117"/>
    </row>
    <row r="37" spans="1:16" s="4" customFormat="1" ht="15">
      <c r="A37" s="528"/>
      <c r="B37" s="544" t="str">
        <f>'Projected Cash Flow Year 1'!B37</f>
        <v>Add</v>
      </c>
      <c r="C37" s="3"/>
      <c r="D37" s="400"/>
      <c r="E37" s="400"/>
      <c r="F37" s="400"/>
      <c r="G37" s="400"/>
      <c r="H37" s="400"/>
      <c r="I37" s="400"/>
      <c r="J37" s="400"/>
      <c r="K37" s="400"/>
      <c r="L37" s="400"/>
      <c r="M37" s="400"/>
      <c r="N37" s="400"/>
      <c r="O37" s="12">
        <f t="shared" si="3"/>
        <v>0</v>
      </c>
      <c r="P37" s="117"/>
    </row>
    <row r="38" spans="1:16" s="4" customFormat="1" ht="15">
      <c r="A38" s="528"/>
      <c r="B38" s="544" t="str">
        <f>'Projected Cash Flow Year 1'!B38</f>
        <v>Add</v>
      </c>
      <c r="C38" s="3"/>
      <c r="D38" s="400"/>
      <c r="E38" s="400"/>
      <c r="F38" s="400"/>
      <c r="G38" s="400"/>
      <c r="H38" s="400"/>
      <c r="I38" s="400"/>
      <c r="J38" s="400"/>
      <c r="K38" s="400"/>
      <c r="L38" s="400"/>
      <c r="M38" s="400"/>
      <c r="N38" s="400"/>
      <c r="O38" s="12">
        <f t="shared" si="3"/>
        <v>0</v>
      </c>
      <c r="P38" s="117"/>
    </row>
    <row r="39" spans="1:16" s="4" customFormat="1" ht="15">
      <c r="A39" s="528"/>
      <c r="B39" s="544" t="str">
        <f>'Projected Cash Flow Year 1'!B39</f>
        <v>Add</v>
      </c>
      <c r="C39" s="3"/>
      <c r="D39" s="400"/>
      <c r="E39" s="399"/>
      <c r="F39" s="399"/>
      <c r="G39" s="399"/>
      <c r="H39" s="399"/>
      <c r="I39" s="399"/>
      <c r="J39" s="399"/>
      <c r="K39" s="399"/>
      <c r="L39" s="399"/>
      <c r="M39" s="399"/>
      <c r="N39" s="401"/>
      <c r="O39" s="12">
        <f t="shared" si="3"/>
        <v>0</v>
      </c>
      <c r="P39" s="117"/>
    </row>
    <row r="40" spans="1:16" s="4" customFormat="1" ht="15">
      <c r="A40" s="528"/>
      <c r="B40" s="544" t="str">
        <f>'Projected Cash Flow Year 1'!B40</f>
        <v>Add</v>
      </c>
      <c r="C40" s="2"/>
      <c r="D40" s="399"/>
      <c r="E40" s="399"/>
      <c r="F40" s="399"/>
      <c r="G40" s="399"/>
      <c r="H40" s="399"/>
      <c r="I40" s="399"/>
      <c r="J40" s="399"/>
      <c r="K40" s="399"/>
      <c r="L40" s="399"/>
      <c r="M40" s="399"/>
      <c r="N40" s="400"/>
      <c r="O40" s="12">
        <f t="shared" si="3"/>
        <v>0</v>
      </c>
      <c r="P40" s="117"/>
    </row>
    <row r="41" spans="1:16" s="4" customFormat="1" ht="15">
      <c r="A41" s="528"/>
      <c r="B41" s="544" t="str">
        <f>'Projected Cash Flow Year 1'!B41</f>
        <v>Add</v>
      </c>
      <c r="C41" s="3"/>
      <c r="D41" s="400"/>
      <c r="E41" s="400"/>
      <c r="F41" s="400"/>
      <c r="G41" s="400"/>
      <c r="H41" s="400"/>
      <c r="I41" s="400"/>
      <c r="J41" s="400"/>
      <c r="K41" s="400"/>
      <c r="L41" s="400"/>
      <c r="M41" s="400"/>
      <c r="N41" s="400"/>
      <c r="O41" s="12">
        <f t="shared" si="3"/>
        <v>0</v>
      </c>
      <c r="P41" s="117"/>
    </row>
    <row r="42" spans="1:16" s="4" customFormat="1" ht="15">
      <c r="A42" s="528"/>
      <c r="B42" s="544" t="str">
        <f>'Projected Cash Flow Year 1'!B42</f>
        <v>Add</v>
      </c>
      <c r="C42" s="3"/>
      <c r="D42" s="400"/>
      <c r="E42" s="399"/>
      <c r="F42" s="399"/>
      <c r="G42" s="399"/>
      <c r="H42" s="399"/>
      <c r="I42" s="399"/>
      <c r="J42" s="399"/>
      <c r="K42" s="399"/>
      <c r="L42" s="399"/>
      <c r="M42" s="399"/>
      <c r="N42" s="401"/>
      <c r="O42" s="12">
        <f t="shared" si="3"/>
        <v>0</v>
      </c>
      <c r="P42" s="117"/>
    </row>
    <row r="43" spans="1:16" s="4" customFormat="1" ht="15">
      <c r="A43" s="528"/>
      <c r="B43" s="544" t="str">
        <f>'Projected Cash Flow Year 1'!B43</f>
        <v>Add</v>
      </c>
      <c r="C43" s="3"/>
      <c r="D43" s="400"/>
      <c r="E43" s="400"/>
      <c r="F43" s="400"/>
      <c r="G43" s="400"/>
      <c r="H43" s="400"/>
      <c r="I43" s="400"/>
      <c r="J43" s="400"/>
      <c r="K43" s="400"/>
      <c r="L43" s="400"/>
      <c r="M43" s="400"/>
      <c r="N43" s="400"/>
      <c r="O43" s="12">
        <f t="shared" si="3"/>
        <v>0</v>
      </c>
      <c r="P43" s="117"/>
    </row>
    <row r="44" spans="1:16" s="4" customFormat="1" ht="15">
      <c r="A44" s="528"/>
      <c r="B44" s="544" t="str">
        <f>'Projected Cash Flow Year 1'!B44</f>
        <v>Add</v>
      </c>
      <c r="C44" s="3"/>
      <c r="D44" s="400"/>
      <c r="E44" s="400"/>
      <c r="F44" s="400"/>
      <c r="G44" s="400"/>
      <c r="H44" s="400"/>
      <c r="I44" s="400"/>
      <c r="J44" s="400"/>
      <c r="K44" s="400"/>
      <c r="L44" s="400"/>
      <c r="M44" s="400"/>
      <c r="N44" s="400"/>
      <c r="O44" s="12">
        <f t="shared" si="3"/>
        <v>0</v>
      </c>
      <c r="P44" s="117"/>
    </row>
    <row r="45" spans="1:16" s="4" customFormat="1" ht="15">
      <c r="A45" s="528"/>
      <c r="B45" s="544" t="str">
        <f>'Projected Cash Flow Year 1'!B45</f>
        <v>Add</v>
      </c>
      <c r="C45" s="3"/>
      <c r="D45" s="400"/>
      <c r="E45" s="400"/>
      <c r="F45" s="400"/>
      <c r="G45" s="400"/>
      <c r="H45" s="400"/>
      <c r="I45" s="400"/>
      <c r="J45" s="400"/>
      <c r="K45" s="400"/>
      <c r="L45" s="400"/>
      <c r="M45" s="400"/>
      <c r="N45" s="400"/>
      <c r="O45" s="12">
        <f t="shared" si="3"/>
        <v>0</v>
      </c>
      <c r="P45" s="117"/>
    </row>
    <row r="46" spans="1:16" s="4" customFormat="1" ht="15">
      <c r="A46" s="528"/>
      <c r="B46" s="544" t="str">
        <f>'Projected Cash Flow Year 1'!B46</f>
        <v>Add</v>
      </c>
      <c r="C46" s="2"/>
      <c r="D46" s="399"/>
      <c r="E46" s="399"/>
      <c r="F46" s="399"/>
      <c r="G46" s="399"/>
      <c r="H46" s="399"/>
      <c r="I46" s="399"/>
      <c r="J46" s="399"/>
      <c r="K46" s="399"/>
      <c r="L46" s="399"/>
      <c r="M46" s="399"/>
      <c r="N46" s="401"/>
      <c r="O46" s="12">
        <f t="shared" si="3"/>
        <v>0</v>
      </c>
      <c r="P46" s="117"/>
    </row>
    <row r="47" spans="1:16" s="4" customFormat="1" ht="15">
      <c r="A47" s="528"/>
      <c r="B47" s="544" t="str">
        <f>'Projected Cash Flow Year 1'!B47</f>
        <v>Add</v>
      </c>
      <c r="C47" s="3"/>
      <c r="D47" s="400"/>
      <c r="E47" s="400"/>
      <c r="F47" s="400"/>
      <c r="G47" s="400"/>
      <c r="H47" s="400"/>
      <c r="I47" s="400"/>
      <c r="J47" s="400"/>
      <c r="K47" s="400"/>
      <c r="L47" s="400"/>
      <c r="M47" s="400"/>
      <c r="N47" s="400"/>
      <c r="O47" s="12">
        <f t="shared" ref="O47:O57" si="5">SUM(C47:N47)</f>
        <v>0</v>
      </c>
      <c r="P47" s="117"/>
    </row>
    <row r="48" spans="1:16" s="4" customFormat="1" ht="15">
      <c r="A48" s="528"/>
      <c r="B48" s="544" t="str">
        <f>'Projected Cash Flow Year 1'!B48</f>
        <v>Add</v>
      </c>
      <c r="C48" s="3"/>
      <c r="D48" s="400"/>
      <c r="E48" s="400"/>
      <c r="F48" s="400"/>
      <c r="G48" s="400"/>
      <c r="H48" s="400"/>
      <c r="I48" s="400"/>
      <c r="J48" s="400"/>
      <c r="K48" s="400"/>
      <c r="L48" s="400"/>
      <c r="M48" s="400"/>
      <c r="N48" s="400"/>
      <c r="O48" s="12">
        <f t="shared" si="5"/>
        <v>0</v>
      </c>
      <c r="P48" s="117"/>
    </row>
    <row r="49" spans="1:16" s="4" customFormat="1" ht="15">
      <c r="A49" s="528"/>
      <c r="B49" s="544" t="str">
        <f>'Projected Cash Flow Year 1'!B49</f>
        <v>Add</v>
      </c>
      <c r="C49" s="3"/>
      <c r="D49" s="400"/>
      <c r="E49" s="399"/>
      <c r="F49" s="399"/>
      <c r="G49" s="399"/>
      <c r="H49" s="399"/>
      <c r="I49" s="399"/>
      <c r="J49" s="399"/>
      <c r="K49" s="399"/>
      <c r="L49" s="399"/>
      <c r="M49" s="399"/>
      <c r="N49" s="401"/>
      <c r="O49" s="12">
        <f t="shared" si="5"/>
        <v>0</v>
      </c>
      <c r="P49" s="117"/>
    </row>
    <row r="50" spans="1:16" s="4" customFormat="1" ht="15">
      <c r="A50" s="528"/>
      <c r="B50" s="544" t="str">
        <f>'Projected Cash Flow Year 1'!B50</f>
        <v>Add</v>
      </c>
      <c r="C50" s="2"/>
      <c r="D50" s="399"/>
      <c r="E50" s="399"/>
      <c r="F50" s="399"/>
      <c r="G50" s="399"/>
      <c r="H50" s="399"/>
      <c r="I50" s="399"/>
      <c r="J50" s="399"/>
      <c r="K50" s="399"/>
      <c r="L50" s="399"/>
      <c r="M50" s="399"/>
      <c r="N50" s="400"/>
      <c r="O50" s="12">
        <f t="shared" si="5"/>
        <v>0</v>
      </c>
      <c r="P50" s="117"/>
    </row>
    <row r="51" spans="1:16" s="4" customFormat="1" ht="15">
      <c r="A51" s="528"/>
      <c r="B51" s="544" t="str">
        <f>'Projected Cash Flow Year 1'!B51</f>
        <v>Add</v>
      </c>
      <c r="C51" s="3"/>
      <c r="D51" s="400"/>
      <c r="E51" s="400"/>
      <c r="F51" s="400"/>
      <c r="G51" s="400"/>
      <c r="H51" s="400"/>
      <c r="I51" s="400"/>
      <c r="J51" s="400"/>
      <c r="K51" s="400"/>
      <c r="L51" s="400"/>
      <c r="M51" s="400"/>
      <c r="N51" s="400"/>
      <c r="O51" s="12">
        <f t="shared" si="5"/>
        <v>0</v>
      </c>
      <c r="P51" s="117"/>
    </row>
    <row r="52" spans="1:16" s="4" customFormat="1" ht="15">
      <c r="A52" s="528"/>
      <c r="B52" s="544" t="str">
        <f>'Projected Cash Flow Year 1'!B52</f>
        <v>Add</v>
      </c>
      <c r="C52" s="3"/>
      <c r="D52" s="400"/>
      <c r="E52" s="399"/>
      <c r="F52" s="399"/>
      <c r="G52" s="399"/>
      <c r="H52" s="399"/>
      <c r="I52" s="399"/>
      <c r="J52" s="399"/>
      <c r="K52" s="399"/>
      <c r="L52" s="399"/>
      <c r="M52" s="399"/>
      <c r="N52" s="401"/>
      <c r="O52" s="12">
        <f t="shared" si="5"/>
        <v>0</v>
      </c>
      <c r="P52" s="117"/>
    </row>
    <row r="53" spans="1:16" s="4" customFormat="1" ht="15">
      <c r="A53" s="528"/>
      <c r="B53" s="544" t="str">
        <f>'Projected Cash Flow Year 1'!B53</f>
        <v>Add</v>
      </c>
      <c r="C53" s="3"/>
      <c r="D53" s="400"/>
      <c r="E53" s="400"/>
      <c r="F53" s="400"/>
      <c r="G53" s="400"/>
      <c r="H53" s="400"/>
      <c r="I53" s="400"/>
      <c r="J53" s="400"/>
      <c r="K53" s="400"/>
      <c r="L53" s="400"/>
      <c r="M53" s="400"/>
      <c r="N53" s="400"/>
      <c r="O53" s="12">
        <f t="shared" si="5"/>
        <v>0</v>
      </c>
      <c r="P53" s="117"/>
    </row>
    <row r="54" spans="1:16" s="4" customFormat="1" ht="15">
      <c r="A54" s="528"/>
      <c r="B54" s="544" t="str">
        <f>'Projected Cash Flow Year 1'!B54</f>
        <v>Add</v>
      </c>
      <c r="C54" s="3"/>
      <c r="D54" s="400"/>
      <c r="E54" s="400"/>
      <c r="F54" s="400"/>
      <c r="G54" s="400"/>
      <c r="H54" s="400"/>
      <c r="I54" s="400"/>
      <c r="J54" s="400"/>
      <c r="K54" s="400"/>
      <c r="L54" s="400"/>
      <c r="M54" s="400"/>
      <c r="N54" s="400"/>
      <c r="O54" s="12">
        <f t="shared" si="5"/>
        <v>0</v>
      </c>
      <c r="P54" s="117"/>
    </row>
    <row r="55" spans="1:16" s="4" customFormat="1" ht="15">
      <c r="A55" s="528"/>
      <c r="B55" s="544" t="str">
        <f>'Projected Cash Flow Year 1'!B55</f>
        <v>Add</v>
      </c>
      <c r="C55" s="3"/>
      <c r="D55" s="400"/>
      <c r="E55" s="400"/>
      <c r="F55" s="400"/>
      <c r="G55" s="400"/>
      <c r="H55" s="400"/>
      <c r="I55" s="400"/>
      <c r="J55" s="400"/>
      <c r="K55" s="400"/>
      <c r="L55" s="400"/>
      <c r="M55" s="400"/>
      <c r="N55" s="400"/>
      <c r="O55" s="12">
        <f t="shared" si="5"/>
        <v>0</v>
      </c>
      <c r="P55" s="117"/>
    </row>
    <row r="56" spans="1:16" s="4" customFormat="1" ht="15">
      <c r="A56" s="528"/>
      <c r="B56" s="544" t="str">
        <f>'Projected Cash Flow Year 1'!B56</f>
        <v>Add</v>
      </c>
      <c r="C56" s="3"/>
      <c r="D56" s="400"/>
      <c r="E56" s="400"/>
      <c r="F56" s="400"/>
      <c r="G56" s="400"/>
      <c r="H56" s="400"/>
      <c r="I56" s="400"/>
      <c r="J56" s="400"/>
      <c r="K56" s="400"/>
      <c r="L56" s="400"/>
      <c r="M56" s="400"/>
      <c r="N56" s="400"/>
      <c r="O56" s="12">
        <f t="shared" si="5"/>
        <v>0</v>
      </c>
      <c r="P56" s="117"/>
    </row>
    <row r="57" spans="1:16" s="4" customFormat="1" ht="15">
      <c r="A57" s="528"/>
      <c r="B57" s="544" t="str">
        <f>'Projected Cash Flow Year 1'!B57</f>
        <v>Add</v>
      </c>
      <c r="C57" s="2"/>
      <c r="D57" s="399"/>
      <c r="E57" s="399"/>
      <c r="F57" s="399"/>
      <c r="G57" s="399"/>
      <c r="H57" s="399"/>
      <c r="I57" s="399"/>
      <c r="J57" s="399"/>
      <c r="K57" s="399"/>
      <c r="L57" s="399"/>
      <c r="M57" s="399"/>
      <c r="N57" s="401"/>
      <c r="O57" s="12">
        <f t="shared" si="5"/>
        <v>0</v>
      </c>
      <c r="P57" s="117"/>
    </row>
    <row r="58" spans="1:16" s="4" customFormat="1" ht="15.75" thickBot="1">
      <c r="A58" s="355"/>
      <c r="B58" s="64" t="s">
        <v>3</v>
      </c>
      <c r="C58" s="38">
        <f t="shared" ref="C58:N58" si="6">SUM(C19:C57)</f>
        <v>0</v>
      </c>
      <c r="D58" s="31">
        <f t="shared" si="6"/>
        <v>0</v>
      </c>
      <c r="E58" s="31">
        <f t="shared" si="6"/>
        <v>0</v>
      </c>
      <c r="F58" s="31">
        <f t="shared" si="6"/>
        <v>0</v>
      </c>
      <c r="G58" s="31">
        <f t="shared" si="6"/>
        <v>0</v>
      </c>
      <c r="H58" s="31">
        <f t="shared" si="6"/>
        <v>0</v>
      </c>
      <c r="I58" s="31">
        <f t="shared" si="6"/>
        <v>0</v>
      </c>
      <c r="J58" s="31">
        <f t="shared" si="6"/>
        <v>0</v>
      </c>
      <c r="K58" s="31">
        <f t="shared" si="6"/>
        <v>0</v>
      </c>
      <c r="L58" s="31">
        <f t="shared" si="6"/>
        <v>0</v>
      </c>
      <c r="M58" s="31">
        <f t="shared" si="6"/>
        <v>0</v>
      </c>
      <c r="N58" s="34">
        <f t="shared" si="6"/>
        <v>0</v>
      </c>
      <c r="O58" s="21">
        <f>SUM(C58:N58)</f>
        <v>0</v>
      </c>
      <c r="P58" s="117"/>
    </row>
    <row r="59" spans="1:16" s="4" customFormat="1" ht="15.75" thickTop="1">
      <c r="A59" s="356"/>
      <c r="B59" s="64" t="s">
        <v>8</v>
      </c>
      <c r="C59" s="39"/>
      <c r="D59" s="32"/>
      <c r="E59" s="40"/>
      <c r="F59" s="40"/>
      <c r="G59" s="40"/>
      <c r="H59" s="40"/>
      <c r="I59" s="40"/>
      <c r="J59" s="40"/>
      <c r="K59" s="40"/>
      <c r="L59" s="40"/>
      <c r="M59" s="40"/>
      <c r="N59" s="41"/>
      <c r="O59" s="20"/>
      <c r="P59" s="117"/>
    </row>
    <row r="60" spans="1:16" s="4" customFormat="1" ht="15.75" thickBot="1">
      <c r="A60" s="357"/>
      <c r="B60" s="66" t="s">
        <v>9</v>
      </c>
      <c r="C60" s="42">
        <f>C17-C58</f>
        <v>0</v>
      </c>
      <c r="D60" s="43">
        <f t="shared" ref="D60:N60" si="7">D17-D58</f>
        <v>0</v>
      </c>
      <c r="E60" s="43">
        <f t="shared" si="7"/>
        <v>0</v>
      </c>
      <c r="F60" s="43">
        <f t="shared" si="7"/>
        <v>0</v>
      </c>
      <c r="G60" s="43">
        <f t="shared" si="7"/>
        <v>0</v>
      </c>
      <c r="H60" s="43">
        <f t="shared" si="7"/>
        <v>0</v>
      </c>
      <c r="I60" s="43">
        <f t="shared" si="7"/>
        <v>0</v>
      </c>
      <c r="J60" s="43">
        <f t="shared" si="7"/>
        <v>0</v>
      </c>
      <c r="K60" s="43">
        <f t="shared" si="7"/>
        <v>0</v>
      </c>
      <c r="L60" s="43">
        <f t="shared" si="7"/>
        <v>0</v>
      </c>
      <c r="M60" s="43">
        <f t="shared" si="7"/>
        <v>0</v>
      </c>
      <c r="N60" s="420">
        <f t="shared" si="7"/>
        <v>0</v>
      </c>
      <c r="O60" s="25">
        <f>O17-O58</f>
        <v>0</v>
      </c>
      <c r="P60" s="117"/>
    </row>
    <row r="61" spans="1:16" s="4" customFormat="1" ht="26.25">
      <c r="A61" s="354" t="s">
        <v>40</v>
      </c>
      <c r="B61" s="67" t="s">
        <v>11</v>
      </c>
      <c r="C61" s="407"/>
      <c r="D61" s="408"/>
      <c r="E61" s="408"/>
      <c r="F61" s="408"/>
      <c r="G61" s="408"/>
      <c r="H61" s="408"/>
      <c r="I61" s="408"/>
      <c r="J61" s="408"/>
      <c r="K61" s="408"/>
      <c r="L61" s="408"/>
      <c r="M61" s="408"/>
      <c r="N61" s="409"/>
      <c r="O61" s="23">
        <f>SUM(C61:N61)</f>
        <v>0</v>
      </c>
      <c r="P61" s="118"/>
    </row>
    <row r="62" spans="1:16" ht="15.75">
      <c r="A62" s="353"/>
      <c r="B62" s="67" t="s">
        <v>10</v>
      </c>
      <c r="C62" s="3"/>
      <c r="D62" s="399"/>
      <c r="E62" s="399"/>
      <c r="F62" s="399"/>
      <c r="G62" s="399"/>
      <c r="H62" s="399"/>
      <c r="I62" s="399"/>
      <c r="J62" s="399"/>
      <c r="K62" s="399"/>
      <c r="L62" s="399"/>
      <c r="M62" s="399"/>
      <c r="N62" s="399"/>
      <c r="O62" s="12">
        <f>SUM(C62:N62)</f>
        <v>0</v>
      </c>
      <c r="P62" s="118"/>
    </row>
    <row r="63" spans="1:16" ht="15.75">
      <c r="A63" s="353" t="s">
        <v>43</v>
      </c>
      <c r="B63" s="67" t="str">
        <f>'Projected Cash Flow Year 1'!B63</f>
        <v>10. Existing Loan Payments</v>
      </c>
      <c r="C63" s="3"/>
      <c r="D63" s="399"/>
      <c r="E63" s="399"/>
      <c r="F63" s="399"/>
      <c r="G63" s="399"/>
      <c r="H63" s="399"/>
      <c r="I63" s="399"/>
      <c r="J63" s="399"/>
      <c r="K63" s="399"/>
      <c r="L63" s="399"/>
      <c r="M63" s="399"/>
      <c r="N63" s="401"/>
      <c r="O63" s="12">
        <f>SUM(C63:N63)</f>
        <v>0</v>
      </c>
      <c r="P63" s="118"/>
    </row>
    <row r="64" spans="1:16" ht="16.5" thickBot="1">
      <c r="A64" s="353" t="s">
        <v>44</v>
      </c>
      <c r="B64" s="67" t="str">
        <f>'Projected Cash Flow Year 1'!B64</f>
        <v>11. Applied for Loan Payments</v>
      </c>
      <c r="C64" s="1"/>
      <c r="D64" s="410"/>
      <c r="E64" s="410"/>
      <c r="F64" s="410"/>
      <c r="G64" s="410"/>
      <c r="H64" s="410"/>
      <c r="I64" s="410"/>
      <c r="J64" s="410"/>
      <c r="K64" s="410"/>
      <c r="L64" s="410"/>
      <c r="M64" s="410"/>
      <c r="N64" s="411"/>
      <c r="O64" s="24">
        <f>SUM(C64:N64)</f>
        <v>0</v>
      </c>
      <c r="P64" s="118"/>
    </row>
    <row r="65" spans="1:16" ht="16.5" thickTop="1">
      <c r="A65" s="358"/>
      <c r="B65" s="68" t="s">
        <v>7</v>
      </c>
      <c r="C65" s="26"/>
      <c r="D65" s="28"/>
      <c r="E65" s="28"/>
      <c r="F65" s="28"/>
      <c r="G65" s="28"/>
      <c r="H65" s="28"/>
      <c r="I65" s="28"/>
      <c r="J65" s="28"/>
      <c r="K65" s="28"/>
      <c r="L65" s="28"/>
      <c r="M65" s="28"/>
      <c r="N65" s="29"/>
      <c r="O65" s="20"/>
      <c r="P65" s="118"/>
    </row>
    <row r="66" spans="1:16" ht="16.5" thickBot="1">
      <c r="A66" s="359"/>
      <c r="B66" s="66" t="s">
        <v>14</v>
      </c>
      <c r="C66" s="44">
        <f>C60-SUM(C61:C64)</f>
        <v>0</v>
      </c>
      <c r="D66" s="44">
        <f t="shared" ref="D66:O66" si="8">D60-SUM(D61:D64)</f>
        <v>0</v>
      </c>
      <c r="E66" s="44">
        <f t="shared" si="8"/>
        <v>0</v>
      </c>
      <c r="F66" s="44">
        <f t="shared" si="8"/>
        <v>0</v>
      </c>
      <c r="G66" s="44">
        <f t="shared" si="8"/>
        <v>0</v>
      </c>
      <c r="H66" s="44">
        <f t="shared" si="8"/>
        <v>0</v>
      </c>
      <c r="I66" s="44">
        <f t="shared" si="8"/>
        <v>0</v>
      </c>
      <c r="J66" s="44">
        <f t="shared" si="8"/>
        <v>0</v>
      </c>
      <c r="K66" s="44">
        <f t="shared" si="8"/>
        <v>0</v>
      </c>
      <c r="L66" s="44">
        <f t="shared" si="8"/>
        <v>0</v>
      </c>
      <c r="M66" s="44">
        <f t="shared" si="8"/>
        <v>0</v>
      </c>
      <c r="N66" s="44">
        <f t="shared" si="8"/>
        <v>0</v>
      </c>
      <c r="O66" s="25">
        <f t="shared" si="8"/>
        <v>0</v>
      </c>
      <c r="P66" s="118"/>
    </row>
    <row r="67" spans="1:16" ht="15" customHeight="1">
      <c r="A67" s="360"/>
      <c r="B67" s="119"/>
      <c r="C67" s="120"/>
      <c r="D67" s="120"/>
      <c r="E67" s="120"/>
      <c r="F67" s="120"/>
      <c r="G67" s="120"/>
      <c r="H67" s="120"/>
      <c r="I67" s="120"/>
      <c r="J67" s="120"/>
      <c r="K67" s="120"/>
      <c r="L67" s="120"/>
      <c r="M67" s="120"/>
      <c r="N67" s="121"/>
      <c r="O67" s="121"/>
    </row>
    <row r="68" spans="1:16" ht="15" customHeight="1">
      <c r="A68" s="361"/>
    </row>
    <row r="69" spans="1:16" ht="14.1" hidden="1" customHeight="1"/>
    <row r="70" spans="1:16" ht="14.1" customHeight="1"/>
    <row r="71" spans="1:16" ht="14.1" customHeight="1"/>
    <row r="72" spans="1:16" ht="14.1" customHeight="1"/>
    <row r="73" spans="1:16" ht="14.1" customHeight="1"/>
    <row r="74" spans="1:16" ht="14.1" customHeight="1"/>
    <row r="75" spans="1:16" ht="14.1" customHeight="1"/>
    <row r="76" spans="1:16" ht="14.1" hidden="1" customHeight="1"/>
    <row r="77" spans="1:16" ht="14.1" customHeight="1"/>
    <row r="78" spans="1:16" ht="14.1" customHeight="1"/>
  </sheetData>
  <sheetProtection selectLockedCells="1"/>
  <mergeCells count="5">
    <mergeCell ref="B3:O3"/>
    <mergeCell ref="F4:G4"/>
    <mergeCell ref="I4:J4"/>
    <mergeCell ref="A13:A14"/>
    <mergeCell ref="A19:A57"/>
  </mergeCells>
  <conditionalFormatting sqref="P78">
    <cfRule type="expression" dxfId="2" priority="1">
      <formula>CELL("protect", INDIRECT(ADDRESS(ROW(),COLUMN())))=1</formula>
    </cfRule>
  </conditionalFormatting>
  <pageMargins left="0.25" right="0.25" top="0.25" bottom="0.2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P78"/>
  <sheetViews>
    <sheetView showGridLines="0" topLeftCell="A3" zoomScale="80" zoomScaleNormal="80" workbookViewId="0">
      <selection activeCell="G31" sqref="G31"/>
    </sheetView>
  </sheetViews>
  <sheetFormatPr defaultColWidth="0" defaultRowHeight="14.1" customHeight="1" zeroHeight="1"/>
  <cols>
    <col min="1" max="1" width="63" style="362" customWidth="1"/>
    <col min="2" max="2" width="37.140625" style="316" bestFit="1" customWidth="1"/>
    <col min="3" max="13" width="15.7109375" style="368" customWidth="1"/>
    <col min="14" max="15" width="15.7109375" style="369" customWidth="1"/>
    <col min="16" max="16" width="10.7109375" style="5" customWidth="1"/>
    <col min="17" max="16384" width="10.7109375" style="5" hidden="1"/>
  </cols>
  <sheetData>
    <row r="1" spans="1:16" ht="14.1" hidden="1" customHeight="1">
      <c r="A1" s="346"/>
    </row>
    <row r="2" spans="1:16" ht="14.1" hidden="1" customHeight="1">
      <c r="A2" s="368"/>
    </row>
    <row r="3" spans="1:16" s="4" customFormat="1" ht="22.5" customHeight="1">
      <c r="A3" s="347"/>
      <c r="B3" s="534" t="s">
        <v>30</v>
      </c>
      <c r="C3" s="520"/>
      <c r="D3" s="520"/>
      <c r="E3" s="520"/>
      <c r="F3" s="520"/>
      <c r="G3" s="520"/>
      <c r="H3" s="520"/>
      <c r="I3" s="520"/>
      <c r="J3" s="520"/>
      <c r="K3" s="520"/>
      <c r="L3" s="520"/>
      <c r="M3" s="520"/>
      <c r="N3" s="520"/>
      <c r="O3" s="521"/>
      <c r="P3" s="117"/>
    </row>
    <row r="4" spans="1:16" s="4" customFormat="1" ht="22.5" customHeight="1">
      <c r="A4" s="348"/>
      <c r="B4" s="78"/>
      <c r="C4" s="78"/>
      <c r="D4" s="78"/>
      <c r="E4" s="78"/>
      <c r="F4" s="532">
        <f>EDATE('Projected Cash Flow Year 3'!F4,12)</f>
        <v>42735</v>
      </c>
      <c r="G4" s="532"/>
      <c r="H4" s="81" t="s">
        <v>37</v>
      </c>
      <c r="I4" s="533">
        <f>EDATE(F4,11)</f>
        <v>43069</v>
      </c>
      <c r="J4" s="533"/>
      <c r="K4" s="78"/>
      <c r="L4" s="78"/>
      <c r="M4" s="78"/>
      <c r="N4" s="78"/>
      <c r="O4" s="78"/>
      <c r="P4" s="117"/>
    </row>
    <row r="5" spans="1:16" s="4" customFormat="1" ht="12.75" customHeight="1" thickBot="1">
      <c r="A5" s="349"/>
      <c r="B5" s="71"/>
      <c r="C5" s="222"/>
      <c r="D5" s="222"/>
      <c r="E5" s="222"/>
      <c r="F5" s="222"/>
      <c r="G5" s="222"/>
      <c r="H5" s="222"/>
      <c r="I5" s="222"/>
      <c r="J5" s="222"/>
      <c r="K5" s="222"/>
      <c r="L5" s="222"/>
      <c r="M5" s="222"/>
      <c r="N5" s="222"/>
      <c r="O5" s="222"/>
      <c r="P5" s="117"/>
    </row>
    <row r="6" spans="1:16" s="4" customFormat="1" ht="14.45" customHeight="1" thickBot="1">
      <c r="A6" s="350"/>
      <c r="B6" s="223"/>
      <c r="C6" s="74" t="str">
        <f>'Projected Cash Flow Year 1'!C6</f>
        <v>January</v>
      </c>
      <c r="D6" s="75" t="str">
        <f>'Projected Cash Flow Year 1'!D6</f>
        <v>February</v>
      </c>
      <c r="E6" s="75" t="str">
        <f>'Projected Cash Flow Year 1'!E6</f>
        <v>March</v>
      </c>
      <c r="F6" s="75" t="str">
        <f>'Projected Cash Flow Year 1'!F6</f>
        <v>April</v>
      </c>
      <c r="G6" s="75" t="str">
        <f>'Projected Cash Flow Year 1'!G6</f>
        <v>May</v>
      </c>
      <c r="H6" s="75" t="str">
        <f>'Projected Cash Flow Year 1'!H6</f>
        <v>June</v>
      </c>
      <c r="I6" s="75" t="str">
        <f>'Projected Cash Flow Year 1'!I6</f>
        <v>July</v>
      </c>
      <c r="J6" s="75" t="str">
        <f>'Projected Cash Flow Year 1'!J6</f>
        <v>August</v>
      </c>
      <c r="K6" s="75" t="str">
        <f>'Projected Cash Flow Year 1'!K6</f>
        <v>September</v>
      </c>
      <c r="L6" s="75" t="str">
        <f>'Projected Cash Flow Year 1'!L6</f>
        <v>October</v>
      </c>
      <c r="M6" s="75" t="str">
        <f>'Projected Cash Flow Year 1'!M6</f>
        <v>November</v>
      </c>
      <c r="N6" s="75" t="str">
        <f>'Projected Cash Flow Year 1'!N6</f>
        <v>December</v>
      </c>
      <c r="O6" s="76" t="s">
        <v>6</v>
      </c>
      <c r="P6" s="117"/>
    </row>
    <row r="7" spans="1:16" s="4" customFormat="1" ht="15">
      <c r="A7" s="351" t="s">
        <v>12</v>
      </c>
      <c r="B7" s="61" t="s">
        <v>4</v>
      </c>
      <c r="C7" s="13"/>
      <c r="D7" s="14"/>
      <c r="E7" s="15"/>
      <c r="F7" s="15"/>
      <c r="G7" s="15"/>
      <c r="H7" s="15"/>
      <c r="I7" s="15"/>
      <c r="J7" s="15"/>
      <c r="K7" s="15"/>
      <c r="L7" s="15"/>
      <c r="M7" s="15"/>
      <c r="N7" s="16"/>
      <c r="O7" s="17"/>
      <c r="P7" s="117"/>
    </row>
    <row r="8" spans="1:16" s="4" customFormat="1" ht="15">
      <c r="A8" s="352"/>
      <c r="B8" s="62" t="s">
        <v>197</v>
      </c>
      <c r="C8" s="10">
        <f>'Projected Cash Flow Year 3'!N66</f>
        <v>0</v>
      </c>
      <c r="D8" s="11">
        <f>C66</f>
        <v>0</v>
      </c>
      <c r="E8" s="11">
        <f t="shared" ref="E8:N8" si="0">D66</f>
        <v>0</v>
      </c>
      <c r="F8" s="11">
        <f t="shared" si="0"/>
        <v>0</v>
      </c>
      <c r="G8" s="11">
        <f t="shared" si="0"/>
        <v>0</v>
      </c>
      <c r="H8" s="11">
        <f t="shared" si="0"/>
        <v>0</v>
      </c>
      <c r="I8" s="11">
        <f t="shared" si="0"/>
        <v>0</v>
      </c>
      <c r="J8" s="11">
        <f t="shared" si="0"/>
        <v>0</v>
      </c>
      <c r="K8" s="11">
        <f t="shared" si="0"/>
        <v>0</v>
      </c>
      <c r="L8" s="11">
        <f t="shared" si="0"/>
        <v>0</v>
      </c>
      <c r="M8" s="11">
        <f t="shared" si="0"/>
        <v>0</v>
      </c>
      <c r="N8" s="11">
        <f t="shared" si="0"/>
        <v>0</v>
      </c>
      <c r="O8" s="12">
        <f>C8</f>
        <v>0</v>
      </c>
      <c r="P8" s="117"/>
    </row>
    <row r="9" spans="1:16" s="4" customFormat="1" ht="15.75" thickBot="1">
      <c r="A9" s="353" t="s">
        <v>38</v>
      </c>
      <c r="B9" s="63" t="s">
        <v>91</v>
      </c>
      <c r="C9" s="1"/>
      <c r="D9" s="397"/>
      <c r="E9" s="397"/>
      <c r="F9" s="397"/>
      <c r="G9" s="397"/>
      <c r="H9" s="397"/>
      <c r="I9" s="397"/>
      <c r="J9" s="397"/>
      <c r="K9" s="397"/>
      <c r="L9" s="397"/>
      <c r="M9" s="397"/>
      <c r="N9" s="397"/>
      <c r="O9" s="18">
        <f>SUM(C9:N9)</f>
        <v>0</v>
      </c>
      <c r="P9" s="117"/>
    </row>
    <row r="10" spans="1:16" s="4" customFormat="1" ht="15.75" thickTop="1">
      <c r="A10" s="353"/>
      <c r="B10" s="64" t="s">
        <v>5</v>
      </c>
      <c r="C10" s="35"/>
      <c r="D10" s="36"/>
      <c r="E10" s="19"/>
      <c r="F10" s="19"/>
      <c r="G10" s="19"/>
      <c r="H10" s="19"/>
      <c r="I10" s="19"/>
      <c r="J10" s="19"/>
      <c r="K10" s="19"/>
      <c r="L10" s="19"/>
      <c r="M10" s="19"/>
      <c r="N10" s="37"/>
      <c r="O10" s="20"/>
      <c r="P10" s="117"/>
    </row>
    <row r="11" spans="1:16" s="4" customFormat="1" ht="15">
      <c r="A11" s="353" t="s">
        <v>13</v>
      </c>
      <c r="B11" s="65" t="s">
        <v>199</v>
      </c>
      <c r="C11" s="2"/>
      <c r="D11" s="398"/>
      <c r="E11" s="399"/>
      <c r="F11" s="399"/>
      <c r="G11" s="399"/>
      <c r="H11" s="399"/>
      <c r="I11" s="399"/>
      <c r="J11" s="399"/>
      <c r="K11" s="399"/>
      <c r="L11" s="399"/>
      <c r="M11" s="400"/>
      <c r="N11" s="401"/>
      <c r="O11" s="12">
        <f>SUM(C11:N11)</f>
        <v>0</v>
      </c>
      <c r="P11" s="117"/>
    </row>
    <row r="12" spans="1:16" s="4" customFormat="1" ht="26.25">
      <c r="A12" s="354" t="s">
        <v>16</v>
      </c>
      <c r="B12" s="65" t="s">
        <v>198</v>
      </c>
      <c r="C12" s="3"/>
      <c r="D12" s="400"/>
      <c r="E12" s="399"/>
      <c r="F12" s="399"/>
      <c r="G12" s="399"/>
      <c r="H12" s="399"/>
      <c r="I12" s="399"/>
      <c r="J12" s="399"/>
      <c r="K12" s="399"/>
      <c r="L12" s="399"/>
      <c r="M12" s="399"/>
      <c r="N12" s="401"/>
      <c r="O12" s="12">
        <f>SUM(C12:N12)</f>
        <v>0</v>
      </c>
      <c r="P12" s="117"/>
    </row>
    <row r="13" spans="1:16" s="4" customFormat="1" ht="15">
      <c r="A13" s="526" t="s">
        <v>39</v>
      </c>
      <c r="B13" s="65" t="str">
        <f>'Projected Cash Flow Year 1'!B13</f>
        <v>Add</v>
      </c>
      <c r="C13" s="3"/>
      <c r="D13" s="400"/>
      <c r="E13" s="399"/>
      <c r="F13" s="399"/>
      <c r="G13" s="399"/>
      <c r="H13" s="399"/>
      <c r="I13" s="399"/>
      <c r="J13" s="399"/>
      <c r="K13" s="399"/>
      <c r="L13" s="399"/>
      <c r="M13" s="399"/>
      <c r="N13" s="401"/>
      <c r="O13" s="12">
        <f>SUM(C13:N13)</f>
        <v>0</v>
      </c>
      <c r="P13" s="117"/>
    </row>
    <row r="14" spans="1:16" s="4" customFormat="1" ht="15">
      <c r="A14" s="526"/>
      <c r="B14" s="65" t="str">
        <f>'Projected Cash Flow Year 1'!B14</f>
        <v>Add</v>
      </c>
      <c r="C14" s="402"/>
      <c r="D14" s="403"/>
      <c r="E14" s="404"/>
      <c r="F14" s="404"/>
      <c r="G14" s="404"/>
      <c r="H14" s="404"/>
      <c r="I14" s="404"/>
      <c r="J14" s="404"/>
      <c r="K14" s="404"/>
      <c r="L14" s="404"/>
      <c r="M14" s="404"/>
      <c r="N14" s="405"/>
      <c r="O14" s="12">
        <f>SUM(C14:N14)</f>
        <v>0</v>
      </c>
      <c r="P14" s="117"/>
    </row>
    <row r="15" spans="1:16" s="4" customFormat="1" ht="15.75" thickBot="1">
      <c r="A15" s="355"/>
      <c r="B15" s="64" t="s">
        <v>0</v>
      </c>
      <c r="C15" s="30">
        <f>SUM(C11:C14)</f>
        <v>0</v>
      </c>
      <c r="D15" s="31">
        <f t="shared" ref="D15:N15" si="1">SUM(D11:D14)</f>
        <v>0</v>
      </c>
      <c r="E15" s="31">
        <f t="shared" si="1"/>
        <v>0</v>
      </c>
      <c r="F15" s="31">
        <f t="shared" si="1"/>
        <v>0</v>
      </c>
      <c r="G15" s="31">
        <f t="shared" si="1"/>
        <v>0</v>
      </c>
      <c r="H15" s="31">
        <f t="shared" si="1"/>
        <v>0</v>
      </c>
      <c r="I15" s="31">
        <f t="shared" si="1"/>
        <v>0</v>
      </c>
      <c r="J15" s="31">
        <f t="shared" si="1"/>
        <v>0</v>
      </c>
      <c r="K15" s="31">
        <f t="shared" si="1"/>
        <v>0</v>
      </c>
      <c r="L15" s="31">
        <f t="shared" si="1"/>
        <v>0</v>
      </c>
      <c r="M15" s="31">
        <f t="shared" si="1"/>
        <v>0</v>
      </c>
      <c r="N15" s="31">
        <f t="shared" si="1"/>
        <v>0</v>
      </c>
      <c r="O15" s="21">
        <f>SUM(C15:N15)</f>
        <v>0</v>
      </c>
      <c r="P15" s="117"/>
    </row>
    <row r="16" spans="1:16" s="4" customFormat="1" ht="15.75" thickTop="1">
      <c r="A16" s="356"/>
      <c r="B16" s="68" t="s">
        <v>1</v>
      </c>
      <c r="C16" s="26"/>
      <c r="D16" s="27"/>
      <c r="E16" s="28"/>
      <c r="F16" s="28"/>
      <c r="G16" s="28"/>
      <c r="H16" s="28"/>
      <c r="I16" s="28"/>
      <c r="J16" s="28"/>
      <c r="K16" s="28"/>
      <c r="L16" s="28"/>
      <c r="M16" s="28"/>
      <c r="N16" s="29"/>
      <c r="O16" s="20"/>
      <c r="P16" s="117"/>
    </row>
    <row r="17" spans="1:16" s="4" customFormat="1" ht="15.75" thickBot="1">
      <c r="A17" s="356"/>
      <c r="B17" s="63" t="s">
        <v>15</v>
      </c>
      <c r="C17" s="38">
        <f>C8+C9+C15</f>
        <v>0</v>
      </c>
      <c r="D17" s="31">
        <f t="shared" ref="D17:N17" si="2">D8+D9+D15</f>
        <v>0</v>
      </c>
      <c r="E17" s="31">
        <f t="shared" si="2"/>
        <v>0</v>
      </c>
      <c r="F17" s="31">
        <f t="shared" si="2"/>
        <v>0</v>
      </c>
      <c r="G17" s="31">
        <f t="shared" si="2"/>
        <v>0</v>
      </c>
      <c r="H17" s="31">
        <f t="shared" si="2"/>
        <v>0</v>
      </c>
      <c r="I17" s="31">
        <f t="shared" si="2"/>
        <v>0</v>
      </c>
      <c r="J17" s="31">
        <f t="shared" si="2"/>
        <v>0</v>
      </c>
      <c r="K17" s="31">
        <f t="shared" si="2"/>
        <v>0</v>
      </c>
      <c r="L17" s="31">
        <f t="shared" si="2"/>
        <v>0</v>
      </c>
      <c r="M17" s="31">
        <f t="shared" si="2"/>
        <v>0</v>
      </c>
      <c r="N17" s="34">
        <f t="shared" si="2"/>
        <v>0</v>
      </c>
      <c r="O17" s="21">
        <f>O8+O9+O15</f>
        <v>0</v>
      </c>
      <c r="P17" s="117"/>
    </row>
    <row r="18" spans="1:16" s="4" customFormat="1" ht="15.75" thickTop="1">
      <c r="A18" s="357"/>
      <c r="B18" s="64" t="s">
        <v>2</v>
      </c>
      <c r="C18" s="224"/>
      <c r="D18" s="225"/>
      <c r="E18" s="226"/>
      <c r="F18" s="226"/>
      <c r="G18" s="226"/>
      <c r="H18" s="226"/>
      <c r="I18" s="226"/>
      <c r="J18" s="226"/>
      <c r="K18" s="226"/>
      <c r="L18" s="226"/>
      <c r="M18" s="226"/>
      <c r="N18" s="227"/>
      <c r="O18" s="22"/>
      <c r="P18" s="117"/>
    </row>
    <row r="19" spans="1:16" s="4" customFormat="1" ht="15">
      <c r="A19" s="527"/>
      <c r="B19" s="544" t="str">
        <f>'Projected Cash Flow Year 1'!B19</f>
        <v>Salaries &amp; Wages</v>
      </c>
      <c r="C19" s="3"/>
      <c r="D19" s="400"/>
      <c r="E19" s="400"/>
      <c r="F19" s="400"/>
      <c r="G19" s="400"/>
      <c r="H19" s="400"/>
      <c r="I19" s="400"/>
      <c r="J19" s="400"/>
      <c r="K19" s="400"/>
      <c r="L19" s="400"/>
      <c r="M19" s="400"/>
      <c r="N19" s="400"/>
      <c r="O19" s="12">
        <f>SUM(C19:N19)</f>
        <v>0</v>
      </c>
      <c r="P19" s="117"/>
    </row>
    <row r="20" spans="1:16" s="4" customFormat="1" ht="15">
      <c r="A20" s="528"/>
      <c r="B20" s="544" t="str">
        <f>'Projected Cash Flow Year 1'!B20</f>
        <v>Maintenance</v>
      </c>
      <c r="C20" s="3"/>
      <c r="D20" s="400"/>
      <c r="E20" s="400"/>
      <c r="F20" s="400"/>
      <c r="G20" s="400"/>
      <c r="H20" s="400"/>
      <c r="I20" s="400"/>
      <c r="J20" s="400"/>
      <c r="K20" s="400"/>
      <c r="L20" s="400"/>
      <c r="M20" s="400"/>
      <c r="N20" s="406"/>
      <c r="O20" s="12">
        <f t="shared" ref="O20:O46" si="3">SUM(C20:N20)</f>
        <v>0</v>
      </c>
      <c r="P20" s="117"/>
    </row>
    <row r="21" spans="1:16" s="4" customFormat="1" ht="15">
      <c r="A21" s="528"/>
      <c r="B21" s="544" t="str">
        <f>'Projected Cash Flow Year 1'!B21</f>
        <v>Marketing &amp; Advertising</v>
      </c>
      <c r="C21" s="3"/>
      <c r="D21" s="400"/>
      <c r="E21" s="400"/>
      <c r="F21" s="400"/>
      <c r="G21" s="400"/>
      <c r="H21" s="400"/>
      <c r="I21" s="400"/>
      <c r="J21" s="400"/>
      <c r="K21" s="400"/>
      <c r="L21" s="400"/>
      <c r="M21" s="400"/>
      <c r="N21" s="400"/>
      <c r="O21" s="12">
        <f t="shared" ref="O21:O34" si="4">SUM(C21:N21)</f>
        <v>0</v>
      </c>
      <c r="P21" s="117"/>
    </row>
    <row r="22" spans="1:16" s="4" customFormat="1" ht="15">
      <c r="A22" s="528"/>
      <c r="B22" s="544" t="str">
        <f>'Projected Cash Flow Year 1'!B22</f>
        <v>Office &amp; Facility Rental</v>
      </c>
      <c r="C22" s="3"/>
      <c r="D22" s="400"/>
      <c r="E22" s="400"/>
      <c r="F22" s="400"/>
      <c r="G22" s="400"/>
      <c r="H22" s="400"/>
      <c r="I22" s="400"/>
      <c r="J22" s="400"/>
      <c r="K22" s="400"/>
      <c r="L22" s="400"/>
      <c r="M22" s="400"/>
      <c r="N22" s="400"/>
      <c r="O22" s="12">
        <f t="shared" si="4"/>
        <v>0</v>
      </c>
      <c r="P22" s="117"/>
    </row>
    <row r="23" spans="1:16" s="4" customFormat="1" ht="15">
      <c r="A23" s="528"/>
      <c r="B23" s="544" t="str">
        <f>'Projected Cash Flow Year 1'!B23</f>
        <v>Production equipment</v>
      </c>
      <c r="C23" s="3"/>
      <c r="D23" s="400"/>
      <c r="E23" s="400"/>
      <c r="F23" s="400"/>
      <c r="G23" s="400"/>
      <c r="H23" s="400"/>
      <c r="I23" s="400"/>
      <c r="J23" s="400"/>
      <c r="K23" s="400"/>
      <c r="L23" s="400"/>
      <c r="M23" s="400"/>
      <c r="N23" s="400"/>
      <c r="O23" s="12">
        <f t="shared" si="4"/>
        <v>0</v>
      </c>
      <c r="P23" s="117"/>
    </row>
    <row r="24" spans="1:16" s="4" customFormat="1" ht="15">
      <c r="A24" s="528"/>
      <c r="B24" s="544" t="str">
        <f>'Projected Cash Flow Year 1'!B24</f>
        <v>Telephone</v>
      </c>
      <c r="C24" s="3"/>
      <c r="D24" s="400"/>
      <c r="E24" s="400"/>
      <c r="F24" s="400"/>
      <c r="G24" s="400"/>
      <c r="H24" s="400"/>
      <c r="I24" s="400"/>
      <c r="J24" s="400"/>
      <c r="K24" s="400"/>
      <c r="L24" s="400"/>
      <c r="M24" s="400"/>
      <c r="N24" s="400"/>
      <c r="O24" s="12">
        <f t="shared" si="4"/>
        <v>0</v>
      </c>
      <c r="P24" s="117"/>
    </row>
    <row r="25" spans="1:16" s="4" customFormat="1" ht="15">
      <c r="A25" s="528"/>
      <c r="B25" s="544" t="str">
        <f>'Projected Cash Flow Year 1'!B25</f>
        <v>Office Supplies &amp; Equipment</v>
      </c>
      <c r="C25" s="3"/>
      <c r="D25" s="400"/>
      <c r="E25" s="399"/>
      <c r="F25" s="399"/>
      <c r="G25" s="399"/>
      <c r="H25" s="399"/>
      <c r="I25" s="399"/>
      <c r="J25" s="399"/>
      <c r="K25" s="399"/>
      <c r="L25" s="399"/>
      <c r="M25" s="399"/>
      <c r="N25" s="401"/>
      <c r="O25" s="12">
        <f t="shared" si="4"/>
        <v>0</v>
      </c>
      <c r="P25" s="117"/>
    </row>
    <row r="26" spans="1:16" s="4" customFormat="1" ht="15">
      <c r="A26" s="528"/>
      <c r="B26" s="544" t="str">
        <f>'Projected Cash Flow Year 1'!B26</f>
        <v>Transportation</v>
      </c>
      <c r="C26" s="2"/>
      <c r="D26" s="399"/>
      <c r="E26" s="399"/>
      <c r="F26" s="399"/>
      <c r="G26" s="399"/>
      <c r="H26" s="399"/>
      <c r="I26" s="399"/>
      <c r="J26" s="399"/>
      <c r="K26" s="399"/>
      <c r="L26" s="399"/>
      <c r="M26" s="399"/>
      <c r="N26" s="400"/>
      <c r="O26" s="12">
        <f t="shared" si="4"/>
        <v>0</v>
      </c>
      <c r="P26" s="117"/>
    </row>
    <row r="27" spans="1:16" s="4" customFormat="1" ht="15">
      <c r="A27" s="528"/>
      <c r="B27" s="544" t="str">
        <f>'Projected Cash Flow Year 1'!B27</f>
        <v>Internet</v>
      </c>
      <c r="C27" s="3"/>
      <c r="D27" s="400"/>
      <c r="E27" s="400"/>
      <c r="F27" s="400"/>
      <c r="G27" s="400"/>
      <c r="H27" s="400"/>
      <c r="I27" s="400"/>
      <c r="J27" s="400"/>
      <c r="K27" s="400"/>
      <c r="L27" s="400"/>
      <c r="M27" s="400"/>
      <c r="N27" s="400"/>
      <c r="O27" s="12">
        <f t="shared" si="4"/>
        <v>0</v>
      </c>
      <c r="P27" s="117"/>
    </row>
    <row r="28" spans="1:16" s="4" customFormat="1" ht="15">
      <c r="A28" s="528"/>
      <c r="B28" s="544" t="str">
        <f>'Projected Cash Flow Year 1'!B28</f>
        <v>Electricity</v>
      </c>
      <c r="C28" s="3"/>
      <c r="D28" s="400"/>
      <c r="E28" s="399"/>
      <c r="F28" s="399"/>
      <c r="G28" s="399"/>
      <c r="H28" s="399"/>
      <c r="I28" s="399"/>
      <c r="J28" s="399"/>
      <c r="K28" s="399"/>
      <c r="L28" s="399"/>
      <c r="M28" s="399"/>
      <c r="N28" s="401"/>
      <c r="O28" s="12">
        <f t="shared" si="4"/>
        <v>0</v>
      </c>
      <c r="P28" s="117"/>
    </row>
    <row r="29" spans="1:16" s="4" customFormat="1" ht="15">
      <c r="A29" s="528"/>
      <c r="B29" s="544" t="str">
        <f>'Projected Cash Flow Year 1'!B29</f>
        <v>Water</v>
      </c>
      <c r="C29" s="3"/>
      <c r="D29" s="400"/>
      <c r="E29" s="400"/>
      <c r="F29" s="400"/>
      <c r="G29" s="400"/>
      <c r="H29" s="400"/>
      <c r="I29" s="400"/>
      <c r="J29" s="400"/>
      <c r="K29" s="400"/>
      <c r="L29" s="400"/>
      <c r="M29" s="400"/>
      <c r="N29" s="400"/>
      <c r="O29" s="12">
        <f t="shared" si="4"/>
        <v>0</v>
      </c>
      <c r="P29" s="117"/>
    </row>
    <row r="30" spans="1:16" s="4" customFormat="1" ht="15">
      <c r="A30" s="528"/>
      <c r="B30" s="544" t="str">
        <f>'Projected Cash Flow Year 1'!B30</f>
        <v>License &amp; Registration Fees</v>
      </c>
      <c r="C30" s="3"/>
      <c r="D30" s="400"/>
      <c r="E30" s="400"/>
      <c r="F30" s="400"/>
      <c r="G30" s="400"/>
      <c r="H30" s="400"/>
      <c r="I30" s="400"/>
      <c r="J30" s="400"/>
      <c r="K30" s="400"/>
      <c r="L30" s="400"/>
      <c r="M30" s="400"/>
      <c r="N30" s="400"/>
      <c r="O30" s="12">
        <f t="shared" si="4"/>
        <v>0</v>
      </c>
      <c r="P30" s="117"/>
    </row>
    <row r="31" spans="1:16" s="4" customFormat="1" ht="15">
      <c r="A31" s="528"/>
      <c r="B31" s="544" t="str">
        <f>'Projected Cash Flow Year 1'!B31</f>
        <v>Sanitation (Garbage Collection)</v>
      </c>
      <c r="C31" s="3"/>
      <c r="D31" s="400"/>
      <c r="E31" s="400"/>
      <c r="F31" s="400"/>
      <c r="G31" s="400"/>
      <c r="H31" s="400"/>
      <c r="I31" s="400"/>
      <c r="J31" s="400"/>
      <c r="K31" s="400"/>
      <c r="L31" s="400"/>
      <c r="M31" s="400"/>
      <c r="N31" s="400"/>
      <c r="O31" s="12">
        <f t="shared" si="4"/>
        <v>0</v>
      </c>
      <c r="P31" s="117"/>
    </row>
    <row r="32" spans="1:16" s="4" customFormat="1" ht="15">
      <c r="A32" s="528"/>
      <c r="B32" s="544" t="str">
        <f>'Projected Cash Flow Year 1'!B32</f>
        <v>Tax</v>
      </c>
      <c r="C32" s="3"/>
      <c r="D32" s="400"/>
      <c r="E32" s="400"/>
      <c r="F32" s="400"/>
      <c r="G32" s="400"/>
      <c r="H32" s="400"/>
      <c r="I32" s="400"/>
      <c r="J32" s="400"/>
      <c r="K32" s="400"/>
      <c r="L32" s="400"/>
      <c r="M32" s="400"/>
      <c r="N32" s="400"/>
      <c r="O32" s="12">
        <f t="shared" si="4"/>
        <v>0</v>
      </c>
      <c r="P32" s="117"/>
    </row>
    <row r="33" spans="1:16" s="4" customFormat="1" ht="15">
      <c r="A33" s="528"/>
      <c r="B33" s="544" t="str">
        <f>'Projected Cash Flow Year 1'!B33</f>
        <v xml:space="preserve">Other </v>
      </c>
      <c r="C33" s="2"/>
      <c r="D33" s="399"/>
      <c r="E33" s="399"/>
      <c r="F33" s="399"/>
      <c r="G33" s="399"/>
      <c r="H33" s="399"/>
      <c r="I33" s="399"/>
      <c r="J33" s="399"/>
      <c r="K33" s="399"/>
      <c r="L33" s="399"/>
      <c r="M33" s="399"/>
      <c r="N33" s="401"/>
      <c r="O33" s="12">
        <f t="shared" si="4"/>
        <v>0</v>
      </c>
      <c r="P33" s="117"/>
    </row>
    <row r="34" spans="1:16" s="4" customFormat="1" ht="15">
      <c r="A34" s="528"/>
      <c r="B34" s="544" t="str">
        <f>'Projected Cash Flow Year 1'!B34</f>
        <v xml:space="preserve">Other </v>
      </c>
      <c r="C34" s="3"/>
      <c r="D34" s="400"/>
      <c r="E34" s="400"/>
      <c r="F34" s="400"/>
      <c r="G34" s="400"/>
      <c r="H34" s="400"/>
      <c r="I34" s="400"/>
      <c r="J34" s="400"/>
      <c r="K34" s="400"/>
      <c r="L34" s="400"/>
      <c r="M34" s="400"/>
      <c r="N34" s="400"/>
      <c r="O34" s="12">
        <f t="shared" si="4"/>
        <v>0</v>
      </c>
      <c r="P34" s="117"/>
    </row>
    <row r="35" spans="1:16" s="4" customFormat="1" ht="15">
      <c r="A35" s="528"/>
      <c r="B35" s="544" t="str">
        <f>'Projected Cash Flow Year 1'!B35</f>
        <v xml:space="preserve">Other </v>
      </c>
      <c r="C35" s="3"/>
      <c r="D35" s="400"/>
      <c r="E35" s="400"/>
      <c r="F35" s="400"/>
      <c r="G35" s="400"/>
      <c r="H35" s="400"/>
      <c r="I35" s="400"/>
      <c r="J35" s="400"/>
      <c r="K35" s="400"/>
      <c r="L35" s="400"/>
      <c r="M35" s="400"/>
      <c r="N35" s="400"/>
      <c r="O35" s="12">
        <f t="shared" si="3"/>
        <v>0</v>
      </c>
      <c r="P35" s="117"/>
    </row>
    <row r="36" spans="1:16" s="4" customFormat="1" ht="15">
      <c r="A36" s="528"/>
      <c r="B36" s="544" t="str">
        <f>'Projected Cash Flow Year 1'!B36</f>
        <v>Add</v>
      </c>
      <c r="C36" s="3"/>
      <c r="D36" s="400"/>
      <c r="E36" s="400"/>
      <c r="F36" s="400"/>
      <c r="G36" s="400"/>
      <c r="H36" s="400"/>
      <c r="I36" s="400"/>
      <c r="J36" s="400"/>
      <c r="K36" s="400"/>
      <c r="L36" s="400"/>
      <c r="M36" s="400"/>
      <c r="N36" s="400"/>
      <c r="O36" s="12">
        <f t="shared" si="3"/>
        <v>0</v>
      </c>
      <c r="P36" s="117"/>
    </row>
    <row r="37" spans="1:16" s="4" customFormat="1" ht="15">
      <c r="A37" s="528"/>
      <c r="B37" s="544" t="str">
        <f>'Projected Cash Flow Year 1'!B37</f>
        <v>Add</v>
      </c>
      <c r="C37" s="3"/>
      <c r="D37" s="400"/>
      <c r="E37" s="400"/>
      <c r="F37" s="400"/>
      <c r="G37" s="400"/>
      <c r="H37" s="400"/>
      <c r="I37" s="400"/>
      <c r="J37" s="400"/>
      <c r="K37" s="400"/>
      <c r="L37" s="400"/>
      <c r="M37" s="400"/>
      <c r="N37" s="400"/>
      <c r="O37" s="12">
        <f t="shared" si="3"/>
        <v>0</v>
      </c>
      <c r="P37" s="117"/>
    </row>
    <row r="38" spans="1:16" s="4" customFormat="1" ht="15">
      <c r="A38" s="528"/>
      <c r="B38" s="544" t="str">
        <f>'Projected Cash Flow Year 1'!B38</f>
        <v>Add</v>
      </c>
      <c r="C38" s="3"/>
      <c r="D38" s="400"/>
      <c r="E38" s="400"/>
      <c r="F38" s="400"/>
      <c r="G38" s="400"/>
      <c r="H38" s="400"/>
      <c r="I38" s="400"/>
      <c r="J38" s="400"/>
      <c r="K38" s="400"/>
      <c r="L38" s="400"/>
      <c r="M38" s="400"/>
      <c r="N38" s="400"/>
      <c r="O38" s="12">
        <f t="shared" si="3"/>
        <v>0</v>
      </c>
      <c r="P38" s="117"/>
    </row>
    <row r="39" spans="1:16" s="4" customFormat="1" ht="15">
      <c r="A39" s="528"/>
      <c r="B39" s="544" t="str">
        <f>'Projected Cash Flow Year 1'!B39</f>
        <v>Add</v>
      </c>
      <c r="C39" s="3"/>
      <c r="D39" s="400"/>
      <c r="E39" s="399"/>
      <c r="F39" s="399"/>
      <c r="G39" s="399"/>
      <c r="H39" s="399"/>
      <c r="I39" s="399"/>
      <c r="J39" s="399"/>
      <c r="K39" s="399"/>
      <c r="L39" s="399"/>
      <c r="M39" s="399"/>
      <c r="N39" s="401"/>
      <c r="O39" s="12">
        <f t="shared" si="3"/>
        <v>0</v>
      </c>
      <c r="P39" s="117"/>
    </row>
    <row r="40" spans="1:16" s="4" customFormat="1" ht="15">
      <c r="A40" s="528"/>
      <c r="B40" s="544" t="str">
        <f>'Projected Cash Flow Year 1'!B40</f>
        <v>Add</v>
      </c>
      <c r="C40" s="2"/>
      <c r="D40" s="399"/>
      <c r="E40" s="399"/>
      <c r="F40" s="399"/>
      <c r="G40" s="399"/>
      <c r="H40" s="399"/>
      <c r="I40" s="399"/>
      <c r="J40" s="399"/>
      <c r="K40" s="399"/>
      <c r="L40" s="399"/>
      <c r="M40" s="399"/>
      <c r="N40" s="400"/>
      <c r="O40" s="12">
        <f t="shared" si="3"/>
        <v>0</v>
      </c>
      <c r="P40" s="117"/>
    </row>
    <row r="41" spans="1:16" s="4" customFormat="1" ht="15">
      <c r="A41" s="528"/>
      <c r="B41" s="544" t="str">
        <f>'Projected Cash Flow Year 1'!B41</f>
        <v>Add</v>
      </c>
      <c r="C41" s="3"/>
      <c r="D41" s="400"/>
      <c r="E41" s="400"/>
      <c r="F41" s="400"/>
      <c r="G41" s="400"/>
      <c r="H41" s="400"/>
      <c r="I41" s="400"/>
      <c r="J41" s="400"/>
      <c r="K41" s="400"/>
      <c r="L41" s="400"/>
      <c r="M41" s="400"/>
      <c r="N41" s="400"/>
      <c r="O41" s="12">
        <f t="shared" si="3"/>
        <v>0</v>
      </c>
      <c r="P41" s="117"/>
    </row>
    <row r="42" spans="1:16" s="4" customFormat="1" ht="15">
      <c r="A42" s="528"/>
      <c r="B42" s="544" t="str">
        <f>'Projected Cash Flow Year 1'!B42</f>
        <v>Add</v>
      </c>
      <c r="C42" s="3"/>
      <c r="D42" s="400"/>
      <c r="E42" s="399"/>
      <c r="F42" s="399"/>
      <c r="G42" s="399"/>
      <c r="H42" s="399"/>
      <c r="I42" s="399"/>
      <c r="J42" s="399"/>
      <c r="K42" s="399"/>
      <c r="L42" s="399"/>
      <c r="M42" s="399"/>
      <c r="N42" s="401"/>
      <c r="O42" s="12">
        <f t="shared" si="3"/>
        <v>0</v>
      </c>
      <c r="P42" s="117"/>
    </row>
    <row r="43" spans="1:16" s="4" customFormat="1" ht="15">
      <c r="A43" s="528"/>
      <c r="B43" s="544" t="str">
        <f>'Projected Cash Flow Year 1'!B43</f>
        <v>Add</v>
      </c>
      <c r="C43" s="3"/>
      <c r="D43" s="400"/>
      <c r="E43" s="400"/>
      <c r="F43" s="400"/>
      <c r="G43" s="400"/>
      <c r="H43" s="400"/>
      <c r="I43" s="400"/>
      <c r="J43" s="400"/>
      <c r="K43" s="400"/>
      <c r="L43" s="400"/>
      <c r="M43" s="400"/>
      <c r="N43" s="400"/>
      <c r="O43" s="12">
        <f t="shared" si="3"/>
        <v>0</v>
      </c>
      <c r="P43" s="117"/>
    </row>
    <row r="44" spans="1:16" s="4" customFormat="1" ht="15">
      <c r="A44" s="528"/>
      <c r="B44" s="544" t="str">
        <f>'Projected Cash Flow Year 1'!B44</f>
        <v>Add</v>
      </c>
      <c r="C44" s="3"/>
      <c r="D44" s="400"/>
      <c r="E44" s="400"/>
      <c r="F44" s="400"/>
      <c r="G44" s="400"/>
      <c r="H44" s="400"/>
      <c r="I44" s="400"/>
      <c r="J44" s="400"/>
      <c r="K44" s="400"/>
      <c r="L44" s="400"/>
      <c r="M44" s="400"/>
      <c r="N44" s="400"/>
      <c r="O44" s="12">
        <f t="shared" si="3"/>
        <v>0</v>
      </c>
      <c r="P44" s="117"/>
    </row>
    <row r="45" spans="1:16" s="4" customFormat="1" ht="15">
      <c r="A45" s="528"/>
      <c r="B45" s="544" t="str">
        <f>'Projected Cash Flow Year 1'!B45</f>
        <v>Add</v>
      </c>
      <c r="C45" s="3"/>
      <c r="D45" s="400"/>
      <c r="E45" s="400"/>
      <c r="F45" s="400"/>
      <c r="G45" s="400"/>
      <c r="H45" s="400"/>
      <c r="I45" s="400"/>
      <c r="J45" s="400"/>
      <c r="K45" s="400"/>
      <c r="L45" s="400"/>
      <c r="M45" s="400"/>
      <c r="N45" s="400"/>
      <c r="O45" s="12">
        <f t="shared" si="3"/>
        <v>0</v>
      </c>
      <c r="P45" s="117"/>
    </row>
    <row r="46" spans="1:16" s="4" customFormat="1" ht="15">
      <c r="A46" s="528"/>
      <c r="B46" s="544" t="str">
        <f>'Projected Cash Flow Year 1'!B46</f>
        <v>Add</v>
      </c>
      <c r="C46" s="2"/>
      <c r="D46" s="399"/>
      <c r="E46" s="399"/>
      <c r="F46" s="399"/>
      <c r="G46" s="399"/>
      <c r="H46" s="399"/>
      <c r="I46" s="399"/>
      <c r="J46" s="399"/>
      <c r="K46" s="399"/>
      <c r="L46" s="399"/>
      <c r="M46" s="399"/>
      <c r="N46" s="401"/>
      <c r="O46" s="12">
        <f t="shared" si="3"/>
        <v>0</v>
      </c>
      <c r="P46" s="117"/>
    </row>
    <row r="47" spans="1:16" s="4" customFormat="1" ht="15">
      <c r="A47" s="528"/>
      <c r="B47" s="544" t="str">
        <f>'Projected Cash Flow Year 1'!B47</f>
        <v>Add</v>
      </c>
      <c r="C47" s="3"/>
      <c r="D47" s="400"/>
      <c r="E47" s="400"/>
      <c r="F47" s="400"/>
      <c r="G47" s="400"/>
      <c r="H47" s="400"/>
      <c r="I47" s="400"/>
      <c r="J47" s="400"/>
      <c r="K47" s="400"/>
      <c r="L47" s="400"/>
      <c r="M47" s="400"/>
      <c r="N47" s="400"/>
      <c r="O47" s="12">
        <f t="shared" ref="O47:O57" si="5">SUM(C47:N47)</f>
        <v>0</v>
      </c>
      <c r="P47" s="117"/>
    </row>
    <row r="48" spans="1:16" s="4" customFormat="1" ht="15">
      <c r="A48" s="528"/>
      <c r="B48" s="544" t="str">
        <f>'Projected Cash Flow Year 1'!B48</f>
        <v>Add</v>
      </c>
      <c r="C48" s="3"/>
      <c r="D48" s="400"/>
      <c r="E48" s="400"/>
      <c r="F48" s="400"/>
      <c r="G48" s="400"/>
      <c r="H48" s="400"/>
      <c r="I48" s="400"/>
      <c r="J48" s="400"/>
      <c r="K48" s="400"/>
      <c r="L48" s="400"/>
      <c r="M48" s="400"/>
      <c r="N48" s="400"/>
      <c r="O48" s="12">
        <f t="shared" si="5"/>
        <v>0</v>
      </c>
      <c r="P48" s="117"/>
    </row>
    <row r="49" spans="1:16" s="4" customFormat="1" ht="15">
      <c r="A49" s="528"/>
      <c r="B49" s="544" t="str">
        <f>'Projected Cash Flow Year 1'!B49</f>
        <v>Add</v>
      </c>
      <c r="C49" s="3"/>
      <c r="D49" s="400"/>
      <c r="E49" s="399"/>
      <c r="F49" s="399"/>
      <c r="G49" s="399"/>
      <c r="H49" s="399"/>
      <c r="I49" s="399"/>
      <c r="J49" s="399"/>
      <c r="K49" s="399"/>
      <c r="L49" s="399"/>
      <c r="M49" s="399"/>
      <c r="N49" s="401"/>
      <c r="O49" s="12">
        <f t="shared" si="5"/>
        <v>0</v>
      </c>
      <c r="P49" s="117"/>
    </row>
    <row r="50" spans="1:16" s="4" customFormat="1" ht="15">
      <c r="A50" s="528"/>
      <c r="B50" s="544" t="str">
        <f>'Projected Cash Flow Year 1'!B50</f>
        <v>Add</v>
      </c>
      <c r="C50" s="2"/>
      <c r="D50" s="399"/>
      <c r="E50" s="399"/>
      <c r="F50" s="399"/>
      <c r="G50" s="399"/>
      <c r="H50" s="399"/>
      <c r="I50" s="399"/>
      <c r="J50" s="399"/>
      <c r="K50" s="399"/>
      <c r="L50" s="399"/>
      <c r="M50" s="399"/>
      <c r="N50" s="400"/>
      <c r="O50" s="12">
        <f t="shared" si="5"/>
        <v>0</v>
      </c>
      <c r="P50" s="117"/>
    </row>
    <row r="51" spans="1:16" s="4" customFormat="1" ht="15">
      <c r="A51" s="528"/>
      <c r="B51" s="544" t="str">
        <f>'Projected Cash Flow Year 1'!B51</f>
        <v>Add</v>
      </c>
      <c r="C51" s="3"/>
      <c r="D51" s="400"/>
      <c r="E51" s="400"/>
      <c r="F51" s="400"/>
      <c r="G51" s="400"/>
      <c r="H51" s="400"/>
      <c r="I51" s="400"/>
      <c r="J51" s="400"/>
      <c r="K51" s="400"/>
      <c r="L51" s="400"/>
      <c r="M51" s="400"/>
      <c r="N51" s="400"/>
      <c r="O51" s="12">
        <f t="shared" si="5"/>
        <v>0</v>
      </c>
      <c r="P51" s="117"/>
    </row>
    <row r="52" spans="1:16" s="4" customFormat="1" ht="15">
      <c r="A52" s="528"/>
      <c r="B52" s="544" t="str">
        <f>'Projected Cash Flow Year 1'!B52</f>
        <v>Add</v>
      </c>
      <c r="C52" s="3"/>
      <c r="D52" s="400"/>
      <c r="E52" s="399"/>
      <c r="F52" s="399"/>
      <c r="G52" s="399"/>
      <c r="H52" s="399"/>
      <c r="I52" s="399"/>
      <c r="J52" s="399"/>
      <c r="K52" s="399"/>
      <c r="L52" s="399"/>
      <c r="M52" s="399"/>
      <c r="N52" s="401"/>
      <c r="O52" s="12">
        <f t="shared" si="5"/>
        <v>0</v>
      </c>
      <c r="P52" s="117"/>
    </row>
    <row r="53" spans="1:16" s="4" customFormat="1" ht="15">
      <c r="A53" s="528"/>
      <c r="B53" s="544" t="str">
        <f>'Projected Cash Flow Year 1'!B53</f>
        <v>Add</v>
      </c>
      <c r="C53" s="3"/>
      <c r="D53" s="400"/>
      <c r="E53" s="400"/>
      <c r="F53" s="400"/>
      <c r="G53" s="400"/>
      <c r="H53" s="400"/>
      <c r="I53" s="400"/>
      <c r="J53" s="400"/>
      <c r="K53" s="400"/>
      <c r="L53" s="400"/>
      <c r="M53" s="400"/>
      <c r="N53" s="400"/>
      <c r="O53" s="12">
        <f t="shared" si="5"/>
        <v>0</v>
      </c>
      <c r="P53" s="117"/>
    </row>
    <row r="54" spans="1:16" s="4" customFormat="1" ht="15">
      <c r="A54" s="528"/>
      <c r="B54" s="544" t="str">
        <f>'Projected Cash Flow Year 1'!B54</f>
        <v>Add</v>
      </c>
      <c r="C54" s="3"/>
      <c r="D54" s="400"/>
      <c r="E54" s="400"/>
      <c r="F54" s="400"/>
      <c r="G54" s="400"/>
      <c r="H54" s="400"/>
      <c r="I54" s="400"/>
      <c r="J54" s="400"/>
      <c r="K54" s="400"/>
      <c r="L54" s="400"/>
      <c r="M54" s="400"/>
      <c r="N54" s="400"/>
      <c r="O54" s="12">
        <f t="shared" si="5"/>
        <v>0</v>
      </c>
      <c r="P54" s="117"/>
    </row>
    <row r="55" spans="1:16" s="4" customFormat="1" ht="15">
      <c r="A55" s="528"/>
      <c r="B55" s="544" t="str">
        <f>'Projected Cash Flow Year 1'!B55</f>
        <v>Add</v>
      </c>
      <c r="C55" s="3"/>
      <c r="D55" s="400"/>
      <c r="E55" s="400"/>
      <c r="F55" s="400"/>
      <c r="G55" s="400"/>
      <c r="H55" s="400"/>
      <c r="I55" s="400"/>
      <c r="J55" s="400"/>
      <c r="K55" s="400"/>
      <c r="L55" s="400"/>
      <c r="M55" s="400"/>
      <c r="N55" s="400"/>
      <c r="O55" s="12">
        <f t="shared" si="5"/>
        <v>0</v>
      </c>
      <c r="P55" s="117"/>
    </row>
    <row r="56" spans="1:16" s="4" customFormat="1" ht="15">
      <c r="A56" s="528"/>
      <c r="B56" s="544" t="str">
        <f>'Projected Cash Flow Year 1'!B56</f>
        <v>Add</v>
      </c>
      <c r="C56" s="3"/>
      <c r="D56" s="400"/>
      <c r="E56" s="400"/>
      <c r="F56" s="400"/>
      <c r="G56" s="400"/>
      <c r="H56" s="400"/>
      <c r="I56" s="400"/>
      <c r="J56" s="400"/>
      <c r="K56" s="400"/>
      <c r="L56" s="400"/>
      <c r="M56" s="400"/>
      <c r="N56" s="400"/>
      <c r="O56" s="12">
        <f t="shared" si="5"/>
        <v>0</v>
      </c>
      <c r="P56" s="117"/>
    </row>
    <row r="57" spans="1:16" s="4" customFormat="1" ht="15">
      <c r="A57" s="528"/>
      <c r="B57" s="544" t="str">
        <f>'Projected Cash Flow Year 1'!B57</f>
        <v>Add</v>
      </c>
      <c r="C57" s="2"/>
      <c r="D57" s="399"/>
      <c r="E57" s="399"/>
      <c r="F57" s="399"/>
      <c r="G57" s="399"/>
      <c r="H57" s="399"/>
      <c r="I57" s="399"/>
      <c r="J57" s="399"/>
      <c r="K57" s="399"/>
      <c r="L57" s="399"/>
      <c r="M57" s="399"/>
      <c r="N57" s="401"/>
      <c r="O57" s="12">
        <f t="shared" si="5"/>
        <v>0</v>
      </c>
      <c r="P57" s="117"/>
    </row>
    <row r="58" spans="1:16" s="4" customFormat="1" ht="15.75" thickBot="1">
      <c r="A58" s="355"/>
      <c r="B58" s="64" t="s">
        <v>3</v>
      </c>
      <c r="C58" s="38">
        <f t="shared" ref="C58:N58" si="6">SUM(C19:C57)</f>
        <v>0</v>
      </c>
      <c r="D58" s="31">
        <f t="shared" si="6"/>
        <v>0</v>
      </c>
      <c r="E58" s="31">
        <f t="shared" si="6"/>
        <v>0</v>
      </c>
      <c r="F58" s="31">
        <f t="shared" si="6"/>
        <v>0</v>
      </c>
      <c r="G58" s="31">
        <f t="shared" si="6"/>
        <v>0</v>
      </c>
      <c r="H58" s="31">
        <f t="shared" si="6"/>
        <v>0</v>
      </c>
      <c r="I58" s="31">
        <f t="shared" si="6"/>
        <v>0</v>
      </c>
      <c r="J58" s="31">
        <f t="shared" si="6"/>
        <v>0</v>
      </c>
      <c r="K58" s="31">
        <f t="shared" si="6"/>
        <v>0</v>
      </c>
      <c r="L58" s="31">
        <f t="shared" si="6"/>
        <v>0</v>
      </c>
      <c r="M58" s="31">
        <f t="shared" si="6"/>
        <v>0</v>
      </c>
      <c r="N58" s="34">
        <f t="shared" si="6"/>
        <v>0</v>
      </c>
      <c r="O58" s="21">
        <f>SUM(C58:N58)</f>
        <v>0</v>
      </c>
      <c r="P58" s="117"/>
    </row>
    <row r="59" spans="1:16" s="4" customFormat="1" ht="15.75" thickTop="1">
      <c r="A59" s="356"/>
      <c r="B59" s="64" t="s">
        <v>8</v>
      </c>
      <c r="C59" s="39"/>
      <c r="D59" s="32"/>
      <c r="E59" s="40"/>
      <c r="F59" s="40"/>
      <c r="G59" s="40"/>
      <c r="H59" s="40"/>
      <c r="I59" s="40"/>
      <c r="J59" s="40"/>
      <c r="K59" s="40"/>
      <c r="L59" s="40"/>
      <c r="M59" s="40"/>
      <c r="N59" s="41"/>
      <c r="O59" s="20"/>
      <c r="P59" s="117"/>
    </row>
    <row r="60" spans="1:16" s="4" customFormat="1" ht="15.75" thickBot="1">
      <c r="A60" s="357"/>
      <c r="B60" s="66" t="s">
        <v>9</v>
      </c>
      <c r="C60" s="42">
        <f>C17-C58</f>
        <v>0</v>
      </c>
      <c r="D60" s="43">
        <f t="shared" ref="D60:N60" si="7">D17-D58</f>
        <v>0</v>
      </c>
      <c r="E60" s="43">
        <f t="shared" si="7"/>
        <v>0</v>
      </c>
      <c r="F60" s="43">
        <f t="shared" si="7"/>
        <v>0</v>
      </c>
      <c r="G60" s="43">
        <f t="shared" si="7"/>
        <v>0</v>
      </c>
      <c r="H60" s="43">
        <f t="shared" si="7"/>
        <v>0</v>
      </c>
      <c r="I60" s="43">
        <f t="shared" si="7"/>
        <v>0</v>
      </c>
      <c r="J60" s="43">
        <f t="shared" si="7"/>
        <v>0</v>
      </c>
      <c r="K60" s="43">
        <f t="shared" si="7"/>
        <v>0</v>
      </c>
      <c r="L60" s="43">
        <f t="shared" si="7"/>
        <v>0</v>
      </c>
      <c r="M60" s="43">
        <f t="shared" si="7"/>
        <v>0</v>
      </c>
      <c r="N60" s="420">
        <f t="shared" si="7"/>
        <v>0</v>
      </c>
      <c r="O60" s="25">
        <f>O17-O58</f>
        <v>0</v>
      </c>
      <c r="P60" s="117"/>
    </row>
    <row r="61" spans="1:16" s="4" customFormat="1" ht="26.25">
      <c r="A61" s="354" t="s">
        <v>40</v>
      </c>
      <c r="B61" s="67" t="s">
        <v>11</v>
      </c>
      <c r="C61" s="407"/>
      <c r="D61" s="408"/>
      <c r="E61" s="408"/>
      <c r="F61" s="408"/>
      <c r="G61" s="408"/>
      <c r="H61" s="408"/>
      <c r="I61" s="408"/>
      <c r="J61" s="408"/>
      <c r="K61" s="408"/>
      <c r="L61" s="408"/>
      <c r="M61" s="408"/>
      <c r="N61" s="409"/>
      <c r="O61" s="23">
        <f>SUM(C61:N61)</f>
        <v>0</v>
      </c>
      <c r="P61" s="118"/>
    </row>
    <row r="62" spans="1:16" ht="15.75">
      <c r="A62" s="353"/>
      <c r="B62" s="67" t="s">
        <v>10</v>
      </c>
      <c r="C62" s="3"/>
      <c r="D62" s="399"/>
      <c r="E62" s="399"/>
      <c r="F62" s="399"/>
      <c r="G62" s="399"/>
      <c r="H62" s="399"/>
      <c r="I62" s="399"/>
      <c r="J62" s="399"/>
      <c r="K62" s="399"/>
      <c r="L62" s="399"/>
      <c r="M62" s="399"/>
      <c r="N62" s="399"/>
      <c r="O62" s="12">
        <f>SUM(C62:N62)</f>
        <v>0</v>
      </c>
      <c r="P62" s="118"/>
    </row>
    <row r="63" spans="1:16" ht="15.75">
      <c r="A63" s="353" t="s">
        <v>43</v>
      </c>
      <c r="B63" s="67" t="str">
        <f>'Projected Cash Flow Year 1'!B63</f>
        <v>10. Existing Loan Payments</v>
      </c>
      <c r="C63" s="3"/>
      <c r="D63" s="399"/>
      <c r="E63" s="399"/>
      <c r="F63" s="399"/>
      <c r="G63" s="399"/>
      <c r="H63" s="399"/>
      <c r="I63" s="399"/>
      <c r="J63" s="399"/>
      <c r="K63" s="399"/>
      <c r="L63" s="399"/>
      <c r="M63" s="399"/>
      <c r="N63" s="401"/>
      <c r="O63" s="12">
        <f>SUM(C63:N63)</f>
        <v>0</v>
      </c>
      <c r="P63" s="118"/>
    </row>
    <row r="64" spans="1:16" ht="16.5" thickBot="1">
      <c r="A64" s="353" t="s">
        <v>44</v>
      </c>
      <c r="B64" s="67" t="str">
        <f>'Projected Cash Flow Year 1'!B64</f>
        <v>11. Applied for Loan Payments</v>
      </c>
      <c r="C64" s="1"/>
      <c r="D64" s="410"/>
      <c r="E64" s="410"/>
      <c r="F64" s="410"/>
      <c r="G64" s="410"/>
      <c r="H64" s="410"/>
      <c r="I64" s="410"/>
      <c r="J64" s="410"/>
      <c r="K64" s="410"/>
      <c r="L64" s="410"/>
      <c r="M64" s="410"/>
      <c r="N64" s="411"/>
      <c r="O64" s="24">
        <f>SUM(C64:N64)</f>
        <v>0</v>
      </c>
      <c r="P64" s="118"/>
    </row>
    <row r="65" spans="1:16" ht="16.5" thickTop="1">
      <c r="A65" s="358"/>
      <c r="B65" s="68" t="s">
        <v>7</v>
      </c>
      <c r="C65" s="26"/>
      <c r="D65" s="28"/>
      <c r="E65" s="28"/>
      <c r="F65" s="28"/>
      <c r="G65" s="28"/>
      <c r="H65" s="28"/>
      <c r="I65" s="28"/>
      <c r="J65" s="28"/>
      <c r="K65" s="28"/>
      <c r="L65" s="28"/>
      <c r="M65" s="28"/>
      <c r="N65" s="29"/>
      <c r="O65" s="20"/>
      <c r="P65" s="118"/>
    </row>
    <row r="66" spans="1:16" ht="16.5" thickBot="1">
      <c r="A66" s="359"/>
      <c r="B66" s="66" t="s">
        <v>14</v>
      </c>
      <c r="C66" s="44">
        <f>C60-SUM(C61:C64)</f>
        <v>0</v>
      </c>
      <c r="D66" s="44">
        <f t="shared" ref="D66:O66" si="8">D60-SUM(D61:D64)</f>
        <v>0</v>
      </c>
      <c r="E66" s="44">
        <f t="shared" si="8"/>
        <v>0</v>
      </c>
      <c r="F66" s="44">
        <f t="shared" si="8"/>
        <v>0</v>
      </c>
      <c r="G66" s="44">
        <f t="shared" si="8"/>
        <v>0</v>
      </c>
      <c r="H66" s="44">
        <f t="shared" si="8"/>
        <v>0</v>
      </c>
      <c r="I66" s="44">
        <f t="shared" si="8"/>
        <v>0</v>
      </c>
      <c r="J66" s="44">
        <f t="shared" si="8"/>
        <v>0</v>
      </c>
      <c r="K66" s="44">
        <f t="shared" si="8"/>
        <v>0</v>
      </c>
      <c r="L66" s="44">
        <f t="shared" si="8"/>
        <v>0</v>
      </c>
      <c r="M66" s="44">
        <f t="shared" si="8"/>
        <v>0</v>
      </c>
      <c r="N66" s="44">
        <f t="shared" si="8"/>
        <v>0</v>
      </c>
      <c r="O66" s="25">
        <f t="shared" si="8"/>
        <v>0</v>
      </c>
      <c r="P66" s="118"/>
    </row>
    <row r="67" spans="1:16" ht="15.75">
      <c r="A67" s="360"/>
      <c r="B67" s="119"/>
      <c r="C67" s="120"/>
      <c r="D67" s="120"/>
      <c r="E67" s="120"/>
      <c r="F67" s="120"/>
      <c r="G67" s="120"/>
      <c r="H67" s="120"/>
      <c r="I67" s="120"/>
      <c r="J67" s="120"/>
      <c r="K67" s="120"/>
      <c r="L67" s="120"/>
      <c r="M67" s="120"/>
      <c r="N67" s="121"/>
      <c r="O67" s="121"/>
      <c r="P67" s="54"/>
    </row>
    <row r="68" spans="1:16" ht="14.1" customHeight="1">
      <c r="A68" s="361"/>
      <c r="B68" s="123"/>
      <c r="C68" s="124"/>
      <c r="D68" s="124"/>
      <c r="E68" s="124"/>
      <c r="F68" s="124"/>
      <c r="G68" s="124"/>
      <c r="H68" s="124"/>
      <c r="I68" s="124"/>
      <c r="J68" s="124"/>
      <c r="K68" s="124"/>
      <c r="L68" s="124"/>
      <c r="M68" s="124"/>
      <c r="N68" s="125"/>
      <c r="O68" s="125"/>
      <c r="P68" s="54"/>
    </row>
    <row r="69" spans="1:16" ht="14.1" customHeight="1">
      <c r="B69" s="123"/>
      <c r="C69" s="124"/>
      <c r="D69" s="124"/>
      <c r="E69" s="124"/>
      <c r="F69" s="124"/>
      <c r="G69" s="124"/>
      <c r="H69" s="124"/>
      <c r="I69" s="124"/>
      <c r="J69" s="124"/>
      <c r="K69" s="124"/>
      <c r="L69" s="124"/>
      <c r="M69" s="124"/>
      <c r="N69" s="125"/>
      <c r="O69" s="125"/>
      <c r="P69" s="54"/>
    </row>
    <row r="70" spans="1:16" ht="14.1" customHeight="1"/>
    <row r="71" spans="1:16" ht="14.1" customHeight="1"/>
    <row r="72" spans="1:16" ht="14.1" customHeight="1"/>
    <row r="73" spans="1:16" ht="14.1" customHeight="1"/>
    <row r="74" spans="1:16" ht="14.1" customHeight="1"/>
    <row r="75" spans="1:16" ht="14.1" customHeight="1"/>
    <row r="76" spans="1:16" ht="14.1" hidden="1" customHeight="1"/>
    <row r="77" spans="1:16" ht="14.1" customHeight="1"/>
    <row r="78" spans="1:16" ht="14.1" customHeight="1"/>
  </sheetData>
  <sheetProtection selectLockedCells="1"/>
  <mergeCells count="5">
    <mergeCell ref="B3:O3"/>
    <mergeCell ref="F4:G4"/>
    <mergeCell ref="I4:J4"/>
    <mergeCell ref="A13:A14"/>
    <mergeCell ref="A19:A57"/>
  </mergeCells>
  <conditionalFormatting sqref="P79">
    <cfRule type="expression" dxfId="1" priority="1">
      <formula>CELL("protect", INDIRECT(ADDRESS(ROW(),COLUMN())))=1</formula>
    </cfRule>
  </conditionalFormatting>
  <pageMargins left="0.25" right="0.25" top="0.25" bottom="0.2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START</vt:lpstr>
      <vt:lpstr>Revenue Assumptions</vt:lpstr>
      <vt:lpstr>Income Statement</vt:lpstr>
      <vt:lpstr>Balance Sheet</vt:lpstr>
      <vt:lpstr>Expenses</vt:lpstr>
      <vt:lpstr>Projected Cash Flow Year 1</vt:lpstr>
      <vt:lpstr>Projected Cash Flow Year 2</vt:lpstr>
      <vt:lpstr>Projected Cash Flow Year 3</vt:lpstr>
      <vt:lpstr>Projected Cash Flow Year 4</vt:lpstr>
      <vt:lpstr>Cash Flow Summary</vt:lpstr>
      <vt:lpstr>Ratios</vt:lpstr>
      <vt:lpstr>Graphs</vt:lpstr>
    </vt:vector>
  </TitlesOfParts>
  <Company>Hull House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Linton-shuraako.org</dc:creator>
  <cp:lastModifiedBy>Anisa Salat</cp:lastModifiedBy>
  <cp:lastPrinted>2010-08-25T18:12:06Z</cp:lastPrinted>
  <dcterms:created xsi:type="dcterms:W3CDTF">2000-05-15T21:11:07Z</dcterms:created>
  <dcterms:modified xsi:type="dcterms:W3CDTF">2018-03-22T21:06:26Z</dcterms:modified>
</cp:coreProperties>
</file>